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.ellis\Desktop\"/>
    </mc:Choice>
  </mc:AlternateContent>
  <bookViews>
    <workbookView xWindow="0" yWindow="0" windowWidth="28800" windowHeight="12435"/>
  </bookViews>
  <sheets>
    <sheet name="In Lieu of  Revised" sheetId="1" r:id="rId1"/>
  </sheets>
  <externalReferences>
    <externalReference r:id="rId2"/>
  </externalReferences>
  <definedNames>
    <definedName name="_xlnm.Print_Area" localSheetId="0">'In Lieu of  Revised'!$A$1:$Q$77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68" i="1"/>
  <c r="I68" i="1"/>
  <c r="H68" i="1"/>
  <c r="R67" i="1"/>
  <c r="P67" i="1"/>
  <c r="P68" i="1" s="1"/>
  <c r="I67" i="1"/>
  <c r="C67" i="1"/>
  <c r="R66" i="1"/>
  <c r="I66" i="1"/>
  <c r="C66" i="1"/>
  <c r="R65" i="1"/>
  <c r="I65" i="1"/>
  <c r="C65" i="1"/>
  <c r="R64" i="1"/>
  <c r="I64" i="1"/>
  <c r="C64" i="1"/>
  <c r="R63" i="1"/>
  <c r="I63" i="1"/>
  <c r="C63" i="1"/>
  <c r="R62" i="1"/>
  <c r="I62" i="1"/>
  <c r="C62" i="1"/>
  <c r="C68" i="1" s="1"/>
  <c r="F61" i="1"/>
  <c r="P56" i="1"/>
  <c r="O56" i="1"/>
  <c r="H56" i="1"/>
  <c r="R55" i="1"/>
  <c r="I55" i="1"/>
  <c r="C55" i="1"/>
  <c r="R54" i="1"/>
  <c r="I54" i="1"/>
  <c r="L54" i="1" s="1"/>
  <c r="C54" i="1"/>
  <c r="R53" i="1"/>
  <c r="I53" i="1"/>
  <c r="L53" i="1" s="1"/>
  <c r="C53" i="1"/>
  <c r="R52" i="1"/>
  <c r="I52" i="1"/>
  <c r="L52" i="1" s="1"/>
  <c r="C52" i="1"/>
  <c r="R51" i="1"/>
  <c r="I51" i="1"/>
  <c r="C51" i="1"/>
  <c r="R50" i="1"/>
  <c r="I50" i="1"/>
  <c r="L50" i="1" s="1"/>
  <c r="C50" i="1"/>
  <c r="R49" i="1"/>
  <c r="I49" i="1"/>
  <c r="L49" i="1" s="1"/>
  <c r="C49" i="1"/>
  <c r="R48" i="1"/>
  <c r="I48" i="1"/>
  <c r="C48" i="1"/>
  <c r="R47" i="1"/>
  <c r="I47" i="1"/>
  <c r="C47" i="1"/>
  <c r="R46" i="1"/>
  <c r="I46" i="1"/>
  <c r="C46" i="1"/>
  <c r="C56" i="1" s="1"/>
  <c r="F45" i="1"/>
  <c r="F55" i="1" s="1"/>
  <c r="J55" i="1" s="1"/>
  <c r="K55" i="1" s="1"/>
  <c r="Q55" i="1" s="1"/>
  <c r="H43" i="1"/>
  <c r="H70" i="1" s="1"/>
  <c r="R42" i="1"/>
  <c r="I42" i="1"/>
  <c r="C42" i="1"/>
  <c r="F42" i="1" s="1"/>
  <c r="J42" i="1" s="1"/>
  <c r="K42" i="1" s="1"/>
  <c r="R41" i="1"/>
  <c r="L41" i="1"/>
  <c r="J41" i="1"/>
  <c r="K41" i="1" s="1"/>
  <c r="I41" i="1"/>
  <c r="C41" i="1"/>
  <c r="F41" i="1" s="1"/>
  <c r="R40" i="1"/>
  <c r="L40" i="1"/>
  <c r="I40" i="1"/>
  <c r="C40" i="1"/>
  <c r="F40" i="1" s="1"/>
  <c r="J40" i="1" s="1"/>
  <c r="K40" i="1" s="1"/>
  <c r="R39" i="1"/>
  <c r="L39" i="1"/>
  <c r="I39" i="1"/>
  <c r="F39" i="1"/>
  <c r="J39" i="1" s="1"/>
  <c r="K39" i="1" s="1"/>
  <c r="C39" i="1"/>
  <c r="R38" i="1"/>
  <c r="I38" i="1"/>
  <c r="L38" i="1" s="1"/>
  <c r="C38" i="1"/>
  <c r="F38" i="1" s="1"/>
  <c r="R37" i="1"/>
  <c r="L37" i="1"/>
  <c r="J37" i="1"/>
  <c r="K37" i="1" s="1"/>
  <c r="I37" i="1"/>
  <c r="C37" i="1"/>
  <c r="F37" i="1" s="1"/>
  <c r="R36" i="1"/>
  <c r="L36" i="1"/>
  <c r="I36" i="1"/>
  <c r="C36" i="1"/>
  <c r="F36" i="1" s="1"/>
  <c r="J36" i="1" s="1"/>
  <c r="K36" i="1" s="1"/>
  <c r="R35" i="1"/>
  <c r="L35" i="1"/>
  <c r="I35" i="1"/>
  <c r="F35" i="1"/>
  <c r="J35" i="1" s="1"/>
  <c r="K35" i="1" s="1"/>
  <c r="C35" i="1"/>
  <c r="R34" i="1"/>
  <c r="I34" i="1"/>
  <c r="L34" i="1" s="1"/>
  <c r="C34" i="1"/>
  <c r="F34" i="1" s="1"/>
  <c r="R33" i="1"/>
  <c r="L33" i="1"/>
  <c r="J33" i="1"/>
  <c r="K33" i="1" s="1"/>
  <c r="I33" i="1"/>
  <c r="C33" i="1"/>
  <c r="F33" i="1" s="1"/>
  <c r="R32" i="1"/>
  <c r="L32" i="1"/>
  <c r="I32" i="1"/>
  <c r="C32" i="1"/>
  <c r="F32" i="1" s="1"/>
  <c r="J32" i="1" s="1"/>
  <c r="K32" i="1" s="1"/>
  <c r="R31" i="1"/>
  <c r="L31" i="1"/>
  <c r="I31" i="1"/>
  <c r="F31" i="1"/>
  <c r="J31" i="1" s="1"/>
  <c r="K31" i="1" s="1"/>
  <c r="C31" i="1"/>
  <c r="R30" i="1"/>
  <c r="I30" i="1"/>
  <c r="F30" i="1"/>
  <c r="C30" i="1"/>
  <c r="R29" i="1"/>
  <c r="J29" i="1"/>
  <c r="K29" i="1" s="1"/>
  <c r="I29" i="1"/>
  <c r="L29" i="1" s="1"/>
  <c r="C29" i="1"/>
  <c r="F29" i="1" s="1"/>
  <c r="R28" i="1"/>
  <c r="L28" i="1"/>
  <c r="I28" i="1"/>
  <c r="C28" i="1"/>
  <c r="F28" i="1" s="1"/>
  <c r="J28" i="1" s="1"/>
  <c r="K28" i="1" s="1"/>
  <c r="R27" i="1"/>
  <c r="L27" i="1"/>
  <c r="I27" i="1"/>
  <c r="F27" i="1"/>
  <c r="J27" i="1" s="1"/>
  <c r="K27" i="1" s="1"/>
  <c r="C27" i="1"/>
  <c r="R26" i="1"/>
  <c r="I26" i="1"/>
  <c r="F26" i="1"/>
  <c r="C26" i="1"/>
  <c r="R25" i="1"/>
  <c r="J25" i="1"/>
  <c r="K25" i="1" s="1"/>
  <c r="I25" i="1"/>
  <c r="L25" i="1" s="1"/>
  <c r="C25" i="1"/>
  <c r="F25" i="1" s="1"/>
  <c r="R24" i="1"/>
  <c r="L24" i="1"/>
  <c r="I24" i="1"/>
  <c r="C24" i="1"/>
  <c r="F24" i="1" s="1"/>
  <c r="J24" i="1" s="1"/>
  <c r="K24" i="1" s="1"/>
  <c r="R23" i="1"/>
  <c r="I23" i="1"/>
  <c r="F23" i="1"/>
  <c r="J23" i="1" s="1"/>
  <c r="K23" i="1" s="1"/>
  <c r="C23" i="1"/>
  <c r="R22" i="1"/>
  <c r="I22" i="1"/>
  <c r="F22" i="1"/>
  <c r="C22" i="1"/>
  <c r="R21" i="1"/>
  <c r="J21" i="1"/>
  <c r="K21" i="1" s="1"/>
  <c r="I21" i="1"/>
  <c r="L21" i="1" s="1"/>
  <c r="C21" i="1"/>
  <c r="F21" i="1" s="1"/>
  <c r="R20" i="1"/>
  <c r="L20" i="1"/>
  <c r="I20" i="1"/>
  <c r="C20" i="1"/>
  <c r="F20" i="1" s="1"/>
  <c r="J20" i="1" s="1"/>
  <c r="K20" i="1" s="1"/>
  <c r="R19" i="1"/>
  <c r="I19" i="1"/>
  <c r="F19" i="1"/>
  <c r="J19" i="1" s="1"/>
  <c r="K19" i="1" s="1"/>
  <c r="C19" i="1"/>
  <c r="R18" i="1"/>
  <c r="I18" i="1"/>
  <c r="F18" i="1"/>
  <c r="C18" i="1"/>
  <c r="R17" i="1"/>
  <c r="J17" i="1"/>
  <c r="K17" i="1" s="1"/>
  <c r="I17" i="1"/>
  <c r="L17" i="1" s="1"/>
  <c r="C17" i="1"/>
  <c r="F17" i="1" s="1"/>
  <c r="R16" i="1"/>
  <c r="L16" i="1"/>
  <c r="I16" i="1"/>
  <c r="C16" i="1"/>
  <c r="F16" i="1" s="1"/>
  <c r="J16" i="1" s="1"/>
  <c r="K16" i="1" s="1"/>
  <c r="R15" i="1"/>
  <c r="I15" i="1"/>
  <c r="F15" i="1"/>
  <c r="J15" i="1" s="1"/>
  <c r="K15" i="1" s="1"/>
  <c r="C15" i="1"/>
  <c r="R14" i="1"/>
  <c r="I14" i="1"/>
  <c r="F14" i="1"/>
  <c r="C14" i="1"/>
  <c r="R13" i="1"/>
  <c r="I13" i="1"/>
  <c r="L13" i="1" s="1"/>
  <c r="C13" i="1"/>
  <c r="F13" i="1" s="1"/>
  <c r="J13" i="1" s="1"/>
  <c r="K13" i="1" s="1"/>
  <c r="R12" i="1"/>
  <c r="L12" i="1"/>
  <c r="I12" i="1"/>
  <c r="F12" i="1"/>
  <c r="J12" i="1" s="1"/>
  <c r="K12" i="1" s="1"/>
  <c r="C12" i="1"/>
  <c r="R11" i="1"/>
  <c r="O11" i="1"/>
  <c r="L11" i="1"/>
  <c r="I11" i="1"/>
  <c r="F11" i="1"/>
  <c r="C11" i="1"/>
  <c r="R10" i="1"/>
  <c r="P10" i="1"/>
  <c r="P43" i="1" s="1"/>
  <c r="K10" i="1"/>
  <c r="J10" i="1"/>
  <c r="I10" i="1"/>
  <c r="L10" i="1" s="1"/>
  <c r="C10" i="1"/>
  <c r="F10" i="1" s="1"/>
  <c r="R9" i="1"/>
  <c r="L9" i="1"/>
  <c r="I9" i="1"/>
  <c r="F9" i="1"/>
  <c r="J9" i="1" s="1"/>
  <c r="K9" i="1" s="1"/>
  <c r="C9" i="1"/>
  <c r="R8" i="1"/>
  <c r="L8" i="1"/>
  <c r="I8" i="1"/>
  <c r="F8" i="1"/>
  <c r="C8" i="1"/>
  <c r="R7" i="1"/>
  <c r="I7" i="1"/>
  <c r="J7" i="1" s="1"/>
  <c r="F7" i="1"/>
  <c r="C7" i="1"/>
  <c r="N6" i="1"/>
  <c r="P5" i="1"/>
  <c r="A2" i="1"/>
  <c r="K7" i="1" l="1"/>
  <c r="J14" i="1"/>
  <c r="K14" i="1" s="1"/>
  <c r="L14" i="1"/>
  <c r="J26" i="1"/>
  <c r="K26" i="1" s="1"/>
  <c r="L26" i="1"/>
  <c r="L42" i="1"/>
  <c r="O39" i="1"/>
  <c r="Q39" i="1" s="1"/>
  <c r="O35" i="1"/>
  <c r="Q35" i="1" s="1"/>
  <c r="O31" i="1"/>
  <c r="Q31" i="1" s="1"/>
  <c r="O27" i="1"/>
  <c r="Q27" i="1" s="1"/>
  <c r="O23" i="1"/>
  <c r="Q23" i="1" s="1"/>
  <c r="O19" i="1"/>
  <c r="Q19" i="1" s="1"/>
  <c r="O41" i="1"/>
  <c r="Q41" i="1" s="1"/>
  <c r="O37" i="1"/>
  <c r="Q37" i="1" s="1"/>
  <c r="O33" i="1"/>
  <c r="Q33" i="1" s="1"/>
  <c r="O29" i="1"/>
  <c r="Q29" i="1" s="1"/>
  <c r="O25" i="1"/>
  <c r="Q25" i="1" s="1"/>
  <c r="O21" i="1"/>
  <c r="Q21" i="1" s="1"/>
  <c r="O17" i="1"/>
  <c r="Q17" i="1" s="1"/>
  <c r="O13" i="1"/>
  <c r="Q13" i="1" s="1"/>
  <c r="O10" i="1"/>
  <c r="Q10" i="1" s="1"/>
  <c r="O40" i="1"/>
  <c r="Q40" i="1" s="1"/>
  <c r="O36" i="1"/>
  <c r="Q36" i="1" s="1"/>
  <c r="O32" i="1"/>
  <c r="Q32" i="1" s="1"/>
  <c r="O28" i="1"/>
  <c r="Q28" i="1" s="1"/>
  <c r="O24" i="1"/>
  <c r="Q24" i="1" s="1"/>
  <c r="O20" i="1"/>
  <c r="Q20" i="1" s="1"/>
  <c r="O16" i="1"/>
  <c r="Q16" i="1" s="1"/>
  <c r="O12" i="1"/>
  <c r="Q12" i="1" s="1"/>
  <c r="O9" i="1"/>
  <c r="Q9" i="1" s="1"/>
  <c r="O15" i="1"/>
  <c r="Q15" i="1" s="1"/>
  <c r="O8" i="1"/>
  <c r="Q8" i="1" s="1"/>
  <c r="P70" i="1"/>
  <c r="J11" i="1"/>
  <c r="K11" i="1" s="1"/>
  <c r="O14" i="1"/>
  <c r="Q14" i="1" s="1"/>
  <c r="O18" i="1"/>
  <c r="Q18" i="1" s="1"/>
  <c r="O22" i="1"/>
  <c r="Q22" i="1" s="1"/>
  <c r="O26" i="1"/>
  <c r="O30" i="1"/>
  <c r="Q30" i="1" s="1"/>
  <c r="O34" i="1"/>
  <c r="O38" i="1"/>
  <c r="Q38" i="1" s="1"/>
  <c r="O42" i="1"/>
  <c r="Q42" i="1" s="1"/>
  <c r="I56" i="1"/>
  <c r="L46" i="1"/>
  <c r="L47" i="1"/>
  <c r="L51" i="1"/>
  <c r="L55" i="1"/>
  <c r="F63" i="1"/>
  <c r="J63" i="1" s="1"/>
  <c r="K63" i="1" s="1"/>
  <c r="Q63" i="1" s="1"/>
  <c r="F64" i="1"/>
  <c r="J64" i="1" s="1"/>
  <c r="K64" i="1" s="1"/>
  <c r="Q64" i="1" s="1"/>
  <c r="F65" i="1"/>
  <c r="J65" i="1" s="1"/>
  <c r="K65" i="1" s="1"/>
  <c r="Q65" i="1" s="1"/>
  <c r="F66" i="1"/>
  <c r="J66" i="1" s="1"/>
  <c r="K66" i="1" s="1"/>
  <c r="Q66" i="1" s="1"/>
  <c r="F67" i="1"/>
  <c r="J67" i="1" s="1"/>
  <c r="K67" i="1" s="1"/>
  <c r="Q67" i="1" s="1"/>
  <c r="J18" i="1"/>
  <c r="K18" i="1" s="1"/>
  <c r="L18" i="1"/>
  <c r="J22" i="1"/>
  <c r="K22" i="1" s="1"/>
  <c r="L22" i="1"/>
  <c r="J30" i="1"/>
  <c r="K30" i="1" s="1"/>
  <c r="L30" i="1"/>
  <c r="C43" i="1"/>
  <c r="C70" i="1" s="1"/>
  <c r="J8" i="1"/>
  <c r="K8" i="1" s="1"/>
  <c r="L15" i="1"/>
  <c r="L19" i="1"/>
  <c r="L23" i="1"/>
  <c r="L63" i="1"/>
  <c r="L64" i="1"/>
  <c r="L67" i="1"/>
  <c r="L7" i="1"/>
  <c r="I43" i="1"/>
  <c r="Q11" i="1"/>
  <c r="J34" i="1"/>
  <c r="K34" i="1" s="1"/>
  <c r="J38" i="1"/>
  <c r="K38" i="1" s="1"/>
  <c r="F43" i="1"/>
  <c r="F62" i="1"/>
  <c r="F46" i="1"/>
  <c r="F47" i="1"/>
  <c r="J47" i="1" s="1"/>
  <c r="K47" i="1" s="1"/>
  <c r="Q47" i="1" s="1"/>
  <c r="F48" i="1"/>
  <c r="J48" i="1" s="1"/>
  <c r="K48" i="1" s="1"/>
  <c r="Q48" i="1" s="1"/>
  <c r="F49" i="1"/>
  <c r="J49" i="1" s="1"/>
  <c r="K49" i="1" s="1"/>
  <c r="Q49" i="1" s="1"/>
  <c r="F50" i="1"/>
  <c r="J50" i="1" s="1"/>
  <c r="K50" i="1" s="1"/>
  <c r="Q50" i="1" s="1"/>
  <c r="F51" i="1"/>
  <c r="J51" i="1" s="1"/>
  <c r="K51" i="1" s="1"/>
  <c r="Q51" i="1" s="1"/>
  <c r="F52" i="1"/>
  <c r="J52" i="1" s="1"/>
  <c r="K52" i="1" s="1"/>
  <c r="Q52" i="1" s="1"/>
  <c r="F53" i="1"/>
  <c r="J53" i="1" s="1"/>
  <c r="K53" i="1" s="1"/>
  <c r="Q53" i="1" s="1"/>
  <c r="F54" i="1"/>
  <c r="J54" i="1" s="1"/>
  <c r="K54" i="1" s="1"/>
  <c r="Q54" i="1" s="1"/>
  <c r="F68" i="1" l="1"/>
  <c r="J62" i="1"/>
  <c r="L66" i="1"/>
  <c r="L62" i="1"/>
  <c r="L68" i="1" s="1"/>
  <c r="L48" i="1"/>
  <c r="L56" i="1" s="1"/>
  <c r="Q26" i="1"/>
  <c r="J46" i="1"/>
  <c r="F56" i="1"/>
  <c r="F70" i="1"/>
  <c r="I70" i="1"/>
  <c r="L65" i="1"/>
  <c r="O43" i="1"/>
  <c r="O70" i="1" s="1"/>
  <c r="Q7" i="1"/>
  <c r="K43" i="1"/>
  <c r="L43" i="1"/>
  <c r="Q34" i="1"/>
  <c r="J43" i="1"/>
  <c r="K62" i="1" l="1"/>
  <c r="J68" i="1"/>
  <c r="J70" i="1" s="1"/>
  <c r="Q43" i="1"/>
  <c r="L70" i="1"/>
  <c r="J56" i="1"/>
  <c r="K46" i="1"/>
  <c r="K56" i="1" l="1"/>
  <c r="K70" i="1" s="1"/>
  <c r="Q46" i="1"/>
  <c r="Q56" i="1" s="1"/>
  <c r="Q70" i="1" s="1"/>
  <c r="K68" i="1"/>
  <c r="Q62" i="1"/>
  <c r="Q68" i="1" s="1"/>
</calcChain>
</file>

<file path=xl/comments1.xml><?xml version="1.0" encoding="utf-8"?>
<comments xmlns="http://schemas.openxmlformats.org/spreadsheetml/2006/main">
  <authors>
    <author>Heather Ellingson</author>
    <author>Daniel Ellis</author>
  </authors>
  <commentList>
    <comment ref="N6" authorId="0" shapeId="0">
      <text>
        <r>
          <rPr>
            <b/>
            <sz val="9"/>
            <color indexed="81"/>
            <rFont val="Tahoma"/>
            <family val="2"/>
          </rPr>
          <t>Heather Ellingson:</t>
        </r>
        <r>
          <rPr>
            <sz val="9"/>
            <color indexed="81"/>
            <rFont val="Tahoma"/>
            <family val="2"/>
          </rPr>
          <t xml:space="preserve">
Additional Elementary allocation for in Lieu of Fees
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Daniel Ellis:</t>
        </r>
        <r>
          <rPr>
            <sz val="9"/>
            <color indexed="81"/>
            <rFont val="Tahoma"/>
            <family val="2"/>
          </rPr>
          <t xml:space="preserve">
Contains Startup Rollover</t>
        </r>
      </text>
    </comment>
  </commentList>
</comments>
</file>

<file path=xl/sharedStrings.xml><?xml version="1.0" encoding="utf-8"?>
<sst xmlns="http://schemas.openxmlformats.org/spreadsheetml/2006/main" count="79" uniqueCount="74">
  <si>
    <t>IN LIEU OF CELL TOWER</t>
  </si>
  <si>
    <t>10-xxx-1xxx-1084-165</t>
  </si>
  <si>
    <t>10.</t>
  </si>
  <si>
    <t>.1</t>
  </si>
  <si>
    <t>.1084.165</t>
  </si>
  <si>
    <t>Estimated Enrollment</t>
  </si>
  <si>
    <t>Allocation</t>
  </si>
  <si>
    <t>Existing Cell Tower $</t>
  </si>
  <si>
    <t>50% Cell $</t>
  </si>
  <si>
    <t>Difference</t>
  </si>
  <si>
    <t>District Allocation</t>
  </si>
  <si>
    <t>Optional School Check</t>
  </si>
  <si>
    <t>Annual Allocation</t>
  </si>
  <si>
    <t>Total In Lieu</t>
  </si>
  <si>
    <t xml:space="preserve">Elementary Schools  2017-18 Rate:  </t>
  </si>
  <si>
    <t>Bastian</t>
  </si>
  <si>
    <t>Blackridge</t>
  </si>
  <si>
    <t>Bluffdale</t>
  </si>
  <si>
    <t>Butterfield Canyon</t>
  </si>
  <si>
    <t>Columbia</t>
  </si>
  <si>
    <t>Copper Canyon</t>
  </si>
  <si>
    <t>Daybreak</t>
  </si>
  <si>
    <t>Eastlake</t>
  </si>
  <si>
    <t>Elk Meadows</t>
  </si>
  <si>
    <t>Falcon Ridge</t>
  </si>
  <si>
    <t>Foothills</t>
  </si>
  <si>
    <t>Fox Hollow</t>
  </si>
  <si>
    <t>Hayden Peak</t>
  </si>
  <si>
    <t>Heartland</t>
  </si>
  <si>
    <t>Herriman</t>
  </si>
  <si>
    <t>Jordan Hills</t>
  </si>
  <si>
    <t>Jordan Ridge</t>
  </si>
  <si>
    <t>Majestic</t>
  </si>
  <si>
    <t>Midas Creek</t>
  </si>
  <si>
    <t>Monte Vista</t>
  </si>
  <si>
    <t>Mountain Shadows</t>
  </si>
  <si>
    <t>Oakcrest</t>
  </si>
  <si>
    <t>Oquirrh</t>
  </si>
  <si>
    <t>Riverside</t>
  </si>
  <si>
    <t>Riverton</t>
  </si>
  <si>
    <t>Rosamond</t>
  </si>
  <si>
    <t>Rose Creek</t>
  </si>
  <si>
    <t>Silver Crest</t>
  </si>
  <si>
    <t>South Jordan</t>
  </si>
  <si>
    <t>Golden Fields</t>
  </si>
  <si>
    <t>Southland</t>
  </si>
  <si>
    <t>Terra Linda</t>
  </si>
  <si>
    <t>Welby</t>
  </si>
  <si>
    <t>West Jordan</t>
  </si>
  <si>
    <t>Westland</t>
  </si>
  <si>
    <t>Westvale</t>
  </si>
  <si>
    <t>Total Elem Schools</t>
  </si>
  <si>
    <t xml:space="preserve">Middle Schools  2017-18 Rate:  </t>
  </si>
  <si>
    <t>Copper Mountain</t>
  </si>
  <si>
    <t>Elk Ridge</t>
  </si>
  <si>
    <t>Fort Herriman</t>
  </si>
  <si>
    <t>Joel P. Jensen</t>
  </si>
  <si>
    <t>Oquirrh Hills</t>
  </si>
  <si>
    <t>South Hills</t>
  </si>
  <si>
    <t>Sunset Ridge</t>
  </si>
  <si>
    <t>West Hills</t>
  </si>
  <si>
    <t>Total Middle Schools</t>
  </si>
  <si>
    <t xml:space="preserve">High Schools  2017-18 Rate:  </t>
  </si>
  <si>
    <t>Bingham</t>
  </si>
  <si>
    <t>Copper Hills</t>
  </si>
  <si>
    <t>Valley</t>
  </si>
  <si>
    <t>Total High Schools</t>
  </si>
  <si>
    <t>Total All Schools</t>
  </si>
  <si>
    <t>These funds are intended for elementary schools to use similarly to how secondary schools use their student fee revenue.</t>
  </si>
  <si>
    <t>Therefore, these funds may not be used or accumulated to hire additional staff.</t>
  </si>
  <si>
    <t>However, these funds may be used for substitutes, professional development, supplies, textbooks, postage, etc.</t>
  </si>
  <si>
    <t>In order to maximize the flexibility of the Principal while minimizing budget adjustments, all of the budget is placed in one category (i.e. substitutes).</t>
  </si>
  <si>
    <t>However, the funds may be used in other categories and should be coded to what was actually purchased.</t>
  </si>
  <si>
    <t>For example, if purchasing textbooks, code the purchase to 641 textbooks even though the budget may be in 132 substitutes.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</si>
</sst>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3366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 applyAlignment="1"/>
    <xf numFmtId="43" fontId="2" fillId="0" borderId="0" xfId="1" applyFont="1" applyAlignment="1"/>
    <xf numFmtId="43" fontId="3" fillId="0" borderId="0" xfId="1" applyFont="1"/>
    <xf numFmtId="0" fontId="3" fillId="0" borderId="0" xfId="0" applyFont="1"/>
    <xf numFmtId="43" fontId="3" fillId="2" borderId="0" xfId="1" applyFont="1" applyFill="1"/>
    <xf numFmtId="0" fontId="1" fillId="0" borderId="0" xfId="3"/>
    <xf numFmtId="0" fontId="1" fillId="0" borderId="0" xfId="0" applyFont="1" applyAlignment="1">
      <alignment horizontal="left"/>
    </xf>
    <xf numFmtId="43" fontId="1" fillId="0" borderId="0" xfId="1" applyFont="1" applyAlignment="1">
      <alignment horizontal="left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0" fontId="1" fillId="0" borderId="0" xfId="3" applyNumberFormat="1"/>
    <xf numFmtId="4" fontId="1" fillId="0" borderId="0" xfId="3" applyNumberFormat="1"/>
    <xf numFmtId="4" fontId="3" fillId="0" borderId="0" xfId="0" applyNumberFormat="1" applyFo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1" fillId="0" borderId="0" xfId="3" quotePrefix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3" fontId="6" fillId="0" borderId="1" xfId="1" applyFont="1" applyBorder="1" applyAlignment="1">
      <alignment horizontal="righ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5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4" fontId="6" fillId="0" borderId="1" xfId="2" applyFont="1" applyBorder="1" applyAlignment="1">
      <alignment vertical="center"/>
    </xf>
    <xf numFmtId="43" fontId="6" fillId="0" borderId="4" xfId="1" applyFont="1" applyBorder="1" applyAlignment="1">
      <alignment vertical="center"/>
    </xf>
    <xf numFmtId="43" fontId="1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3" fontId="3" fillId="2" borderId="0" xfId="1" applyFont="1" applyFill="1" applyAlignment="1">
      <alignment vertical="center"/>
    </xf>
    <xf numFmtId="44" fontId="6" fillId="0" borderId="2" xfId="2" applyNumberFormat="1" applyFont="1" applyBorder="1" applyAlignment="1">
      <alignment vertical="center"/>
    </xf>
    <xf numFmtId="164" fontId="1" fillId="0" borderId="0" xfId="2" applyNumberFormat="1" applyFont="1" applyBorder="1" applyAlignment="1">
      <alignment vertical="center"/>
    </xf>
    <xf numFmtId="0" fontId="1" fillId="0" borderId="0" xfId="0" applyFont="1"/>
    <xf numFmtId="3" fontId="8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3" fontId="8" fillId="0" borderId="0" xfId="1" applyFont="1"/>
    <xf numFmtId="43" fontId="1" fillId="0" borderId="0" xfId="1" applyFont="1"/>
    <xf numFmtId="43" fontId="1" fillId="0" borderId="0" xfId="1" applyFont="1" applyFill="1"/>
    <xf numFmtId="43" fontId="3" fillId="0" borderId="0" xfId="0" applyNumberFormat="1" applyFont="1"/>
    <xf numFmtId="43" fontId="8" fillId="0" borderId="0" xfId="1" applyFont="1" applyFill="1"/>
    <xf numFmtId="44" fontId="1" fillId="3" borderId="0" xfId="2" applyNumberFormat="1" applyFont="1" applyFill="1" applyBorder="1"/>
    <xf numFmtId="44" fontId="8" fillId="0" borderId="0" xfId="2" applyNumberFormat="1" applyFont="1" applyFill="1"/>
    <xf numFmtId="43" fontId="1" fillId="3" borderId="0" xfId="1" applyFont="1" applyFill="1" applyBorder="1"/>
    <xf numFmtId="3" fontId="8" fillId="0" borderId="3" xfId="0" applyNumberFormat="1" applyFont="1" applyBorder="1" applyAlignment="1">
      <alignment horizontal="right"/>
    </xf>
    <xf numFmtId="44" fontId="8" fillId="0" borderId="3" xfId="2" applyFont="1" applyBorder="1"/>
    <xf numFmtId="44" fontId="1" fillId="0" borderId="0" xfId="2" applyFont="1"/>
    <xf numFmtId="44" fontId="8" fillId="0" borderId="5" xfId="2" applyNumberFormat="1" applyFont="1" applyFill="1" applyBorder="1"/>
    <xf numFmtId="3" fontId="1" fillId="0" borderId="0" xfId="0" applyNumberFormat="1" applyFont="1"/>
    <xf numFmtId="43" fontId="1" fillId="0" borderId="0" xfId="1" applyFont="1" applyBorder="1"/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4" fontId="6" fillId="0" borderId="6" xfId="2" applyFont="1" applyBorder="1" applyAlignment="1">
      <alignment vertical="center"/>
    </xf>
    <xf numFmtId="0" fontId="3" fillId="0" borderId="0" xfId="0" applyFont="1" applyFill="1"/>
    <xf numFmtId="44" fontId="3" fillId="0" borderId="0" xfId="2" applyFont="1"/>
    <xf numFmtId="43" fontId="1" fillId="0" borderId="0" xfId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3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3" fontId="3" fillId="0" borderId="0" xfId="1" applyFont="1" applyFill="1"/>
    <xf numFmtId="43" fontId="3" fillId="0" borderId="0" xfId="0" applyNumberFormat="1" applyFont="1" applyFill="1"/>
    <xf numFmtId="3" fontId="3" fillId="0" borderId="5" xfId="0" applyNumberFormat="1" applyFont="1" applyBorder="1"/>
    <xf numFmtId="44" fontId="3" fillId="0" borderId="5" xfId="2" applyFont="1" applyBorder="1"/>
    <xf numFmtId="3" fontId="3" fillId="0" borderId="0" xfId="0" applyNumberFormat="1" applyFont="1" applyAlignment="1">
      <alignment horizontal="right"/>
    </xf>
    <xf numFmtId="43" fontId="3" fillId="2" borderId="0" xfId="1" applyFont="1" applyFill="1" applyAlignment="1">
      <alignment horizontal="center"/>
    </xf>
    <xf numFmtId="43" fontId="3" fillId="0" borderId="0" xfId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In Lieu of  Revis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Budget\2017-18\School%20Allocation%20Worksheets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i's Budget Update List"/>
      <sheetName val="Supplies"/>
      <sheetName val="Supplies - revised"/>
      <sheetName val="Media"/>
      <sheetName val="Media - revised"/>
      <sheetName val="5810 Media"/>
      <sheetName val="5810 Media - revised"/>
      <sheetName val="Postage"/>
      <sheetName val="Postage - revised"/>
      <sheetName val="Textbooks-Elem "/>
      <sheetName val="Textbooks-MS&amp;HS"/>
      <sheetName val="Textbooks - revised"/>
      <sheetName val="Equipment"/>
      <sheetName val="Equipment - Revised"/>
      <sheetName val="In Lieu of "/>
      <sheetName val="In Lieu of  Revised"/>
      <sheetName val="Elem PLC"/>
      <sheetName val="Trustlands step 1 goal seek"/>
      <sheetName val="Trustlands step 2 account codes"/>
      <sheetName val="Trustland step 3 budget entry"/>
      <sheetName val="Trustland step 4 sort by locati"/>
      <sheetName val="Combined Carryover"/>
      <sheetName val="Combined Latest Budget"/>
      <sheetName val="Other Budgets"/>
      <sheetName val="Budget Upload"/>
      <sheetName val="Revised Budget Upload"/>
      <sheetName val="201507 PCard JE"/>
      <sheetName val="In Lieu and Other"/>
      <sheetName val="Budget Transfer Double Check"/>
    </sheetNames>
    <sheetDataSet>
      <sheetData sheetId="0"/>
      <sheetData sheetId="1">
        <row r="2">
          <cell r="A2" t="str">
            <v>For Year Ending June 30, 2018</v>
          </cell>
        </row>
        <row r="7">
          <cell r="M7">
            <v>1513</v>
          </cell>
        </row>
        <row r="8">
          <cell r="M8">
            <v>1136</v>
          </cell>
        </row>
        <row r="9">
          <cell r="M9">
            <v>1677</v>
          </cell>
        </row>
        <row r="10">
          <cell r="M10">
            <v>863</v>
          </cell>
        </row>
        <row r="11">
          <cell r="M11">
            <v>1080</v>
          </cell>
        </row>
        <row r="12">
          <cell r="M12">
            <v>1074</v>
          </cell>
        </row>
        <row r="13">
          <cell r="M13">
            <v>1313</v>
          </cell>
        </row>
        <row r="14">
          <cell r="M14">
            <v>1683</v>
          </cell>
        </row>
        <row r="15">
          <cell r="M15">
            <v>1160</v>
          </cell>
        </row>
        <row r="16">
          <cell r="M16">
            <v>887</v>
          </cell>
        </row>
        <row r="23">
          <cell r="M23">
            <v>2512</v>
          </cell>
        </row>
        <row r="24">
          <cell r="M24">
            <v>2718</v>
          </cell>
        </row>
        <row r="25">
          <cell r="M25">
            <v>3009</v>
          </cell>
        </row>
        <row r="26">
          <cell r="M26">
            <v>2179</v>
          </cell>
        </row>
        <row r="27">
          <cell r="M27">
            <v>468</v>
          </cell>
        </row>
        <row r="28">
          <cell r="M28">
            <v>1760</v>
          </cell>
        </row>
      </sheetData>
      <sheetData sheetId="2">
        <row r="4">
          <cell r="E4" t="str">
            <v>Actual 2016-17 Carryover</v>
          </cell>
        </row>
        <row r="6">
          <cell r="C6">
            <v>541</v>
          </cell>
        </row>
        <row r="7">
          <cell r="C7">
            <v>1093</v>
          </cell>
        </row>
        <row r="8">
          <cell r="C8">
            <v>1171</v>
          </cell>
        </row>
        <row r="9">
          <cell r="C9">
            <v>906</v>
          </cell>
        </row>
        <row r="10">
          <cell r="C10">
            <v>629</v>
          </cell>
        </row>
        <row r="11">
          <cell r="C11">
            <v>727</v>
          </cell>
        </row>
        <row r="12">
          <cell r="C12">
            <v>674</v>
          </cell>
        </row>
        <row r="13">
          <cell r="C13">
            <v>1033</v>
          </cell>
        </row>
        <row r="14">
          <cell r="C14">
            <v>833</v>
          </cell>
        </row>
        <row r="15">
          <cell r="C15">
            <v>750</v>
          </cell>
        </row>
        <row r="16">
          <cell r="C16">
            <v>1056</v>
          </cell>
        </row>
        <row r="17">
          <cell r="C17">
            <v>1039</v>
          </cell>
        </row>
        <row r="18">
          <cell r="C18">
            <v>798</v>
          </cell>
        </row>
        <row r="19">
          <cell r="C19">
            <v>566</v>
          </cell>
        </row>
        <row r="20">
          <cell r="C20">
            <v>873</v>
          </cell>
        </row>
        <row r="21">
          <cell r="C21">
            <v>614</v>
          </cell>
        </row>
        <row r="22">
          <cell r="C22">
            <v>978</v>
          </cell>
        </row>
        <row r="23">
          <cell r="C23">
            <v>264</v>
          </cell>
        </row>
        <row r="24">
          <cell r="C24">
            <v>899</v>
          </cell>
        </row>
        <row r="25">
          <cell r="C25">
            <v>888</v>
          </cell>
        </row>
        <row r="26">
          <cell r="C26">
            <v>682</v>
          </cell>
        </row>
        <row r="27">
          <cell r="C27">
            <v>892</v>
          </cell>
        </row>
        <row r="28">
          <cell r="C28">
            <v>657</v>
          </cell>
        </row>
        <row r="29">
          <cell r="C29">
            <v>767</v>
          </cell>
        </row>
        <row r="30">
          <cell r="C30">
            <v>762</v>
          </cell>
        </row>
        <row r="31">
          <cell r="C31">
            <v>638</v>
          </cell>
        </row>
        <row r="32">
          <cell r="C32">
            <v>821</v>
          </cell>
        </row>
        <row r="33">
          <cell r="C33">
            <v>940</v>
          </cell>
        </row>
        <row r="34">
          <cell r="C34">
            <v>1045</v>
          </cell>
        </row>
        <row r="35">
          <cell r="C35">
            <v>682</v>
          </cell>
        </row>
        <row r="36">
          <cell r="C36">
            <v>749</v>
          </cell>
        </row>
        <row r="37">
          <cell r="C37">
            <v>580</v>
          </cell>
        </row>
        <row r="38">
          <cell r="C38">
            <v>939</v>
          </cell>
        </row>
        <row r="39">
          <cell r="C39">
            <v>488</v>
          </cell>
        </row>
        <row r="40">
          <cell r="C40">
            <v>525</v>
          </cell>
        </row>
        <row r="41">
          <cell r="C41">
            <v>573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01"/>
  <sheetViews>
    <sheetView tabSelected="1" workbookViewId="0">
      <selection activeCell="K11" sqref="K11"/>
    </sheetView>
  </sheetViews>
  <sheetFormatPr defaultColWidth="8.85546875" defaultRowHeight="12" x14ac:dyDescent="0.2"/>
  <cols>
    <col min="1" max="1" width="4.7109375" style="15" customWidth="1"/>
    <col min="2" max="2" width="17.85546875" style="4" customWidth="1"/>
    <col min="3" max="3" width="7.5703125" style="16" customWidth="1"/>
    <col min="4" max="4" width="2.42578125" style="17" customWidth="1"/>
    <col min="5" max="5" width="1" style="4" customWidth="1"/>
    <col min="6" max="6" width="12.42578125" style="3" bestFit="1" customWidth="1"/>
    <col min="7" max="7" width="0.5703125" style="3" customWidth="1"/>
    <col min="8" max="8" width="12.85546875" style="3" customWidth="1"/>
    <col min="9" max="9" width="12.7109375" style="3" bestFit="1" customWidth="1"/>
    <col min="10" max="10" width="12.7109375" style="4" bestFit="1" customWidth="1"/>
    <col min="11" max="11" width="12.42578125" style="3" bestFit="1" customWidth="1"/>
    <col min="12" max="12" width="12" style="3" bestFit="1" customWidth="1"/>
    <col min="13" max="13" width="1.7109375" style="5" hidden="1" customWidth="1"/>
    <col min="14" max="14" width="0" style="5" hidden="1" customWidth="1"/>
    <col min="15" max="17" width="12.28515625" style="4" hidden="1" customWidth="1"/>
    <col min="18" max="20" width="0" style="4" hidden="1" customWidth="1"/>
    <col min="21" max="16384" width="8.85546875" style="4"/>
  </cols>
  <sheetData>
    <row r="1" spans="1:24" ht="18" x14ac:dyDescent="0.25">
      <c r="A1" s="1" t="s">
        <v>0</v>
      </c>
      <c r="B1" s="1"/>
      <c r="C1" s="1"/>
      <c r="D1" s="1"/>
      <c r="E1" s="1"/>
      <c r="F1" s="2"/>
      <c r="G1" s="2"/>
      <c r="H1" s="2"/>
      <c r="T1" s="6"/>
      <c r="U1" s="6"/>
      <c r="V1" s="6"/>
    </row>
    <row r="2" spans="1:24" ht="12.75" x14ac:dyDescent="0.2">
      <c r="A2" s="7" t="str">
        <f>+[1]Supplies!A2</f>
        <v>For Year Ending June 30, 2018</v>
      </c>
      <c r="B2" s="7"/>
      <c r="C2" s="7"/>
      <c r="D2" s="7"/>
      <c r="E2" s="7"/>
      <c r="F2" s="8"/>
      <c r="G2" s="8"/>
      <c r="H2" s="8"/>
      <c r="T2" s="6"/>
      <c r="U2" s="6"/>
      <c r="V2" s="6"/>
    </row>
    <row r="3" spans="1:24" ht="12.75" x14ac:dyDescent="0.2">
      <c r="A3" s="9" t="s">
        <v>1</v>
      </c>
      <c r="B3" s="10"/>
      <c r="C3" s="10"/>
      <c r="D3" s="10"/>
      <c r="E3" s="10"/>
      <c r="F3" s="11"/>
      <c r="G3" s="11"/>
      <c r="H3" s="11"/>
      <c r="T3" s="6"/>
      <c r="U3" s="12"/>
      <c r="V3" s="13"/>
      <c r="X3" s="14"/>
    </row>
    <row r="4" spans="1:24" ht="15.75" customHeight="1" x14ac:dyDescent="0.2">
      <c r="R4" s="18" t="s">
        <v>2</v>
      </c>
      <c r="S4" s="18" t="s">
        <v>3</v>
      </c>
      <c r="T4" s="19" t="s">
        <v>4</v>
      </c>
      <c r="U4" s="12"/>
      <c r="V4" s="13"/>
      <c r="X4" s="14"/>
    </row>
    <row r="5" spans="1:24" s="21" customFormat="1" ht="41.25" customHeight="1" x14ac:dyDescent="0.2">
      <c r="A5" s="20"/>
      <c r="C5" s="22" t="s">
        <v>5</v>
      </c>
      <c r="D5" s="22"/>
      <c r="E5" s="23"/>
      <c r="F5" s="24" t="s">
        <v>6</v>
      </c>
      <c r="G5" s="24"/>
      <c r="H5" s="25" t="s">
        <v>7</v>
      </c>
      <c r="I5" s="26" t="s">
        <v>8</v>
      </c>
      <c r="J5" s="27" t="s">
        <v>9</v>
      </c>
      <c r="K5" s="25" t="s">
        <v>10</v>
      </c>
      <c r="L5" s="25" t="s">
        <v>11</v>
      </c>
      <c r="M5" s="28"/>
      <c r="N5" s="29"/>
      <c r="O5" s="23" t="s">
        <v>12</v>
      </c>
      <c r="P5" s="30" t="str">
        <f>+'[1]Supplies - revised'!E4</f>
        <v>Actual 2016-17 Carryover</v>
      </c>
      <c r="Q5" s="23" t="s">
        <v>13</v>
      </c>
      <c r="T5" s="6"/>
      <c r="U5" s="12"/>
      <c r="V5" s="13"/>
      <c r="W5" s="4"/>
      <c r="X5" s="14"/>
    </row>
    <row r="6" spans="1:24" s="39" customFormat="1" ht="17.45" customHeight="1" x14ac:dyDescent="0.2">
      <c r="A6" s="31" t="s">
        <v>14</v>
      </c>
      <c r="B6" s="32"/>
      <c r="C6" s="33"/>
      <c r="D6" s="34"/>
      <c r="E6" s="35"/>
      <c r="F6" s="36">
        <v>11.75</v>
      </c>
      <c r="G6" s="37"/>
      <c r="H6" s="38"/>
      <c r="I6" s="38"/>
      <c r="K6" s="40"/>
      <c r="L6" s="40"/>
      <c r="M6" s="41"/>
      <c r="N6" s="42">
        <f>5.25</f>
        <v>5.25</v>
      </c>
      <c r="O6" s="43"/>
      <c r="P6" s="43"/>
      <c r="T6" s="6"/>
      <c r="U6" s="12"/>
      <c r="V6" s="13"/>
      <c r="W6" s="4"/>
      <c r="X6" s="14"/>
    </row>
    <row r="7" spans="1:24" ht="17.45" customHeight="1" x14ac:dyDescent="0.2">
      <c r="A7" s="7">
        <v>173</v>
      </c>
      <c r="B7" s="44" t="s">
        <v>15</v>
      </c>
      <c r="C7" s="45">
        <f>+'[1]Supplies - revised'!C6</f>
        <v>541</v>
      </c>
      <c r="D7" s="46"/>
      <c r="E7" s="44"/>
      <c r="F7" s="47">
        <f t="shared" ref="F7:F42" si="0">ROUND($F$6*C7,0)</f>
        <v>6357</v>
      </c>
      <c r="G7" s="48"/>
      <c r="H7" s="49"/>
      <c r="I7" s="48">
        <f t="shared" ref="I7:I42" si="1">+H7/2</f>
        <v>0</v>
      </c>
      <c r="J7" s="50">
        <f t="shared" ref="J7:J42" si="2">+F7-I7</f>
        <v>6357</v>
      </c>
      <c r="K7" s="3">
        <f t="shared" ref="K7:K42" si="3">+IF(J7&gt;0,J7,0)</f>
        <v>6357</v>
      </c>
      <c r="L7" s="3">
        <f t="shared" ref="L7:L42" si="4">+IF(I7=0,0,IF(I7&gt;F7,F7,I7))</f>
        <v>0</v>
      </c>
      <c r="O7" s="51">
        <f>+$N$6*C7</f>
        <v>2840.25</v>
      </c>
      <c r="P7" s="52">
        <v>0</v>
      </c>
      <c r="Q7" s="53">
        <f>ROUND(O7+K7+P7,0)</f>
        <v>9197</v>
      </c>
      <c r="R7" s="4" t="str">
        <f>$R$4&amp;A7&amp;$S$4&amp;A7&amp;$T$4</f>
        <v>10.173.1173.1084.165</v>
      </c>
      <c r="T7" s="6"/>
      <c r="U7" s="12"/>
      <c r="V7" s="13"/>
      <c r="X7" s="14"/>
    </row>
    <row r="8" spans="1:24" ht="17.45" customHeight="1" x14ac:dyDescent="0.2">
      <c r="A8" s="7">
        <v>127</v>
      </c>
      <c r="B8" s="44" t="s">
        <v>16</v>
      </c>
      <c r="C8" s="45">
        <f>+'[1]Supplies - revised'!C7</f>
        <v>1093</v>
      </c>
      <c r="D8" s="46"/>
      <c r="E8" s="44"/>
      <c r="F8" s="47">
        <f t="shared" si="0"/>
        <v>12843</v>
      </c>
      <c r="G8" s="48"/>
      <c r="H8" s="48"/>
      <c r="I8" s="48">
        <f t="shared" si="1"/>
        <v>0</v>
      </c>
      <c r="J8" s="50">
        <f t="shared" si="2"/>
        <v>12843</v>
      </c>
      <c r="K8" s="3">
        <f t="shared" si="3"/>
        <v>12843</v>
      </c>
      <c r="L8" s="3">
        <f t="shared" si="4"/>
        <v>0</v>
      </c>
      <c r="O8" s="51">
        <f t="shared" ref="O7:O42" si="5">+$N$6*C8</f>
        <v>5738.25</v>
      </c>
      <c r="P8" s="54">
        <v>4438.17</v>
      </c>
      <c r="Q8" s="53">
        <f t="shared" ref="Q8:Q42" si="6">ROUND(O8+K8+P8,0)</f>
        <v>23019</v>
      </c>
      <c r="R8" s="4" t="str">
        <f t="shared" ref="R8:R42" si="7">$R$4&amp;A8&amp;$S$4&amp;A8&amp;$T$4</f>
        <v>10.127.1127.1084.165</v>
      </c>
      <c r="T8" s="6"/>
      <c r="U8" s="12"/>
      <c r="V8" s="13"/>
      <c r="X8" s="14"/>
    </row>
    <row r="9" spans="1:24" ht="17.45" customHeight="1" x14ac:dyDescent="0.2">
      <c r="A9" s="7">
        <v>109</v>
      </c>
      <c r="B9" s="44" t="s">
        <v>17</v>
      </c>
      <c r="C9" s="45">
        <f>+'[1]Supplies - revised'!C8</f>
        <v>1171</v>
      </c>
      <c r="D9" s="46"/>
      <c r="E9" s="44"/>
      <c r="F9" s="47">
        <f t="shared" si="0"/>
        <v>13759</v>
      </c>
      <c r="G9" s="48"/>
      <c r="H9" s="49"/>
      <c r="I9" s="48">
        <f t="shared" si="1"/>
        <v>0</v>
      </c>
      <c r="J9" s="50">
        <f t="shared" si="2"/>
        <v>13759</v>
      </c>
      <c r="K9" s="3">
        <f t="shared" si="3"/>
        <v>13759</v>
      </c>
      <c r="L9" s="3">
        <f t="shared" si="4"/>
        <v>0</v>
      </c>
      <c r="O9" s="51">
        <f t="shared" si="5"/>
        <v>6147.75</v>
      </c>
      <c r="P9" s="54">
        <v>4260.6500000000015</v>
      </c>
      <c r="Q9" s="53">
        <f t="shared" si="6"/>
        <v>24167</v>
      </c>
      <c r="R9" s="4" t="str">
        <f t="shared" si="7"/>
        <v>10.109.1109.1084.165</v>
      </c>
      <c r="T9" s="6"/>
      <c r="U9" s="12"/>
      <c r="V9" s="13"/>
      <c r="X9" s="14"/>
    </row>
    <row r="10" spans="1:24" ht="17.45" customHeight="1" x14ac:dyDescent="0.2">
      <c r="A10" s="7">
        <v>177</v>
      </c>
      <c r="B10" s="44" t="s">
        <v>18</v>
      </c>
      <c r="C10" s="45">
        <f>+'[1]Supplies - revised'!C9</f>
        <v>906</v>
      </c>
      <c r="D10" s="46"/>
      <c r="E10" s="44"/>
      <c r="F10" s="47">
        <f t="shared" si="0"/>
        <v>10646</v>
      </c>
      <c r="G10" s="48"/>
      <c r="H10" s="48"/>
      <c r="I10" s="48">
        <f t="shared" si="1"/>
        <v>0</v>
      </c>
      <c r="J10" s="50">
        <f t="shared" si="2"/>
        <v>10646</v>
      </c>
      <c r="K10" s="3">
        <f t="shared" si="3"/>
        <v>10646</v>
      </c>
      <c r="L10" s="3">
        <f t="shared" si="4"/>
        <v>0</v>
      </c>
      <c r="O10" s="51">
        <f t="shared" si="5"/>
        <v>4756.5</v>
      </c>
      <c r="P10" s="54">
        <f>1454.59-2373.68</f>
        <v>-919.08999999999992</v>
      </c>
      <c r="Q10" s="53">
        <f t="shared" si="6"/>
        <v>14483</v>
      </c>
      <c r="R10" s="4" t="str">
        <f t="shared" si="7"/>
        <v>10.177.1177.1084.165</v>
      </c>
      <c r="T10" s="6"/>
      <c r="U10" s="12"/>
      <c r="V10" s="13"/>
      <c r="X10" s="14"/>
    </row>
    <row r="11" spans="1:24" ht="17.45" customHeight="1" x14ac:dyDescent="0.2">
      <c r="A11" s="7">
        <v>111</v>
      </c>
      <c r="B11" s="44" t="s">
        <v>19</v>
      </c>
      <c r="C11" s="45">
        <f>+'[1]Supplies - revised'!C10</f>
        <v>629</v>
      </c>
      <c r="D11" s="46"/>
      <c r="E11" s="44"/>
      <c r="F11" s="47">
        <f t="shared" si="0"/>
        <v>7391</v>
      </c>
      <c r="G11" s="48"/>
      <c r="H11" s="48">
        <v>14300</v>
      </c>
      <c r="I11" s="48">
        <f t="shared" si="1"/>
        <v>7150</v>
      </c>
      <c r="J11" s="50">
        <f t="shared" si="2"/>
        <v>241</v>
      </c>
      <c r="K11" s="3">
        <f t="shared" si="3"/>
        <v>241</v>
      </c>
      <c r="L11" s="3">
        <f t="shared" si="4"/>
        <v>7150</v>
      </c>
      <c r="O11" s="51">
        <f t="shared" si="5"/>
        <v>3302.25</v>
      </c>
      <c r="P11" s="54">
        <v>7208.53</v>
      </c>
      <c r="Q11" s="53">
        <f t="shared" si="6"/>
        <v>10752</v>
      </c>
      <c r="R11" s="4" t="str">
        <f t="shared" si="7"/>
        <v>10.111.1111.1084.165</v>
      </c>
      <c r="T11" s="6"/>
      <c r="U11" s="12"/>
      <c r="V11" s="13"/>
      <c r="X11" s="14"/>
    </row>
    <row r="12" spans="1:24" ht="17.45" customHeight="1" x14ac:dyDescent="0.2">
      <c r="A12" s="7">
        <v>175</v>
      </c>
      <c r="B12" s="44" t="s">
        <v>20</v>
      </c>
      <c r="C12" s="45">
        <f>+'[1]Supplies - revised'!C11</f>
        <v>727</v>
      </c>
      <c r="D12" s="46"/>
      <c r="E12" s="44"/>
      <c r="F12" s="47">
        <f t="shared" si="0"/>
        <v>8542</v>
      </c>
      <c r="G12" s="48"/>
      <c r="H12" s="48"/>
      <c r="I12" s="48">
        <f t="shared" si="1"/>
        <v>0</v>
      </c>
      <c r="J12" s="50">
        <f t="shared" si="2"/>
        <v>8542</v>
      </c>
      <c r="K12" s="3">
        <f t="shared" si="3"/>
        <v>8542</v>
      </c>
      <c r="L12" s="3">
        <f t="shared" si="4"/>
        <v>0</v>
      </c>
      <c r="O12" s="51">
        <f t="shared" si="5"/>
        <v>3816.75</v>
      </c>
      <c r="P12" s="54">
        <v>12094.04</v>
      </c>
      <c r="Q12" s="53">
        <f t="shared" si="6"/>
        <v>24453</v>
      </c>
      <c r="R12" s="4" t="str">
        <f t="shared" si="7"/>
        <v>10.175.1175.1084.165</v>
      </c>
      <c r="T12" s="6"/>
      <c r="U12" s="12"/>
      <c r="V12" s="13"/>
      <c r="X12" s="14"/>
    </row>
    <row r="13" spans="1:24" ht="17.45" customHeight="1" x14ac:dyDescent="0.2">
      <c r="A13" s="7">
        <v>115</v>
      </c>
      <c r="B13" s="44" t="s">
        <v>21</v>
      </c>
      <c r="C13" s="45">
        <f>+'[1]Supplies - revised'!C12</f>
        <v>674</v>
      </c>
      <c r="D13" s="46"/>
      <c r="E13" s="44"/>
      <c r="F13" s="47">
        <f t="shared" si="0"/>
        <v>7920</v>
      </c>
      <c r="G13" s="48"/>
      <c r="H13" s="48"/>
      <c r="I13" s="48">
        <f t="shared" si="1"/>
        <v>0</v>
      </c>
      <c r="J13" s="50">
        <f t="shared" si="2"/>
        <v>7920</v>
      </c>
      <c r="K13" s="3">
        <f t="shared" si="3"/>
        <v>7920</v>
      </c>
      <c r="L13" s="3">
        <f t="shared" si="4"/>
        <v>0</v>
      </c>
      <c r="O13" s="51">
        <f t="shared" si="5"/>
        <v>3538.5</v>
      </c>
      <c r="P13" s="54">
        <v>-16202.71</v>
      </c>
      <c r="Q13" s="53">
        <f t="shared" si="6"/>
        <v>-4744</v>
      </c>
      <c r="R13" s="4" t="str">
        <f t="shared" si="7"/>
        <v>10.115.1115.1084.165</v>
      </c>
      <c r="T13" s="6"/>
      <c r="U13" s="12"/>
      <c r="V13" s="13"/>
      <c r="X13" s="14"/>
    </row>
    <row r="14" spans="1:24" ht="17.45" customHeight="1" x14ac:dyDescent="0.2">
      <c r="A14" s="7">
        <v>118</v>
      </c>
      <c r="B14" s="44" t="s">
        <v>22</v>
      </c>
      <c r="C14" s="45">
        <f>+'[1]Supplies - revised'!C13</f>
        <v>1033</v>
      </c>
      <c r="D14" s="46"/>
      <c r="E14" s="44"/>
      <c r="F14" s="47">
        <f t="shared" si="0"/>
        <v>12138</v>
      </c>
      <c r="G14" s="48"/>
      <c r="H14" s="48"/>
      <c r="I14" s="48">
        <f t="shared" si="1"/>
        <v>0</v>
      </c>
      <c r="J14" s="50">
        <f t="shared" si="2"/>
        <v>12138</v>
      </c>
      <c r="K14" s="3">
        <f t="shared" si="3"/>
        <v>12138</v>
      </c>
      <c r="L14" s="3">
        <f t="shared" si="4"/>
        <v>0</v>
      </c>
      <c r="O14" s="51">
        <f t="shared" si="5"/>
        <v>5423.25</v>
      </c>
      <c r="P14" s="54">
        <v>19681.68</v>
      </c>
      <c r="Q14" s="53">
        <f t="shared" si="6"/>
        <v>37243</v>
      </c>
      <c r="R14" s="4" t="str">
        <f t="shared" si="7"/>
        <v>10.118.1118.1084.165</v>
      </c>
      <c r="T14" s="6"/>
      <c r="U14" s="12"/>
      <c r="V14" s="13"/>
      <c r="X14" s="14"/>
    </row>
    <row r="15" spans="1:24" ht="17.45" customHeight="1" x14ac:dyDescent="0.2">
      <c r="A15" s="7">
        <v>126</v>
      </c>
      <c r="B15" s="44" t="s">
        <v>23</v>
      </c>
      <c r="C15" s="45">
        <f>+'[1]Supplies - revised'!C14</f>
        <v>833</v>
      </c>
      <c r="D15" s="46"/>
      <c r="E15" s="44"/>
      <c r="F15" s="47">
        <f t="shared" si="0"/>
        <v>9788</v>
      </c>
      <c r="G15" s="48"/>
      <c r="H15" s="48">
        <v>14300</v>
      </c>
      <c r="I15" s="48">
        <f t="shared" si="1"/>
        <v>7150</v>
      </c>
      <c r="J15" s="50">
        <f t="shared" si="2"/>
        <v>2638</v>
      </c>
      <c r="K15" s="3">
        <f t="shared" si="3"/>
        <v>2638</v>
      </c>
      <c r="L15" s="3">
        <f t="shared" si="4"/>
        <v>7150</v>
      </c>
      <c r="O15" s="51">
        <f t="shared" si="5"/>
        <v>4373.25</v>
      </c>
      <c r="P15" s="54">
        <v>15400.53</v>
      </c>
      <c r="Q15" s="53">
        <f t="shared" si="6"/>
        <v>22412</v>
      </c>
      <c r="R15" s="4" t="str">
        <f t="shared" si="7"/>
        <v>10.126.1126.1084.165</v>
      </c>
      <c r="T15" s="6"/>
      <c r="U15" s="12"/>
      <c r="V15" s="13"/>
      <c r="X15" s="14"/>
    </row>
    <row r="16" spans="1:24" ht="17.45" customHeight="1" x14ac:dyDescent="0.2">
      <c r="A16" s="7">
        <v>128</v>
      </c>
      <c r="B16" s="44" t="s">
        <v>24</v>
      </c>
      <c r="C16" s="45">
        <f>+'[1]Supplies - revised'!C15</f>
        <v>750</v>
      </c>
      <c r="D16" s="46"/>
      <c r="E16" s="44"/>
      <c r="F16" s="47">
        <f t="shared" si="0"/>
        <v>8813</v>
      </c>
      <c r="G16" s="48"/>
      <c r="H16" s="48"/>
      <c r="I16" s="48">
        <f t="shared" si="1"/>
        <v>0</v>
      </c>
      <c r="J16" s="50">
        <f t="shared" si="2"/>
        <v>8813</v>
      </c>
      <c r="K16" s="3">
        <f t="shared" si="3"/>
        <v>8813</v>
      </c>
      <c r="L16" s="3">
        <f t="shared" si="4"/>
        <v>0</v>
      </c>
      <c r="O16" s="51">
        <f t="shared" si="5"/>
        <v>3937.5</v>
      </c>
      <c r="P16" s="54">
        <v>12641.19</v>
      </c>
      <c r="Q16" s="53">
        <f t="shared" si="6"/>
        <v>25392</v>
      </c>
      <c r="R16" s="4" t="str">
        <f t="shared" si="7"/>
        <v>10.128.1128.1084.165</v>
      </c>
      <c r="T16" s="6"/>
      <c r="U16" s="12"/>
      <c r="V16" s="13"/>
      <c r="X16" s="14"/>
    </row>
    <row r="17" spans="1:24" ht="17.45" customHeight="1" x14ac:dyDescent="0.2">
      <c r="A17" s="7">
        <v>176</v>
      </c>
      <c r="B17" s="44" t="s">
        <v>25</v>
      </c>
      <c r="C17" s="45">
        <f>+'[1]Supplies - revised'!C16</f>
        <v>1056</v>
      </c>
      <c r="D17" s="46"/>
      <c r="E17" s="44"/>
      <c r="F17" s="47">
        <f t="shared" si="0"/>
        <v>12408</v>
      </c>
      <c r="G17" s="48"/>
      <c r="H17" s="48"/>
      <c r="I17" s="48">
        <f t="shared" si="1"/>
        <v>0</v>
      </c>
      <c r="J17" s="50">
        <f t="shared" si="2"/>
        <v>12408</v>
      </c>
      <c r="K17" s="3">
        <f t="shared" si="3"/>
        <v>12408</v>
      </c>
      <c r="L17" s="3">
        <f t="shared" si="4"/>
        <v>0</v>
      </c>
      <c r="O17" s="51">
        <f t="shared" si="5"/>
        <v>5544</v>
      </c>
      <c r="P17" s="54">
        <v>1728.2700000000004</v>
      </c>
      <c r="Q17" s="53">
        <f t="shared" si="6"/>
        <v>19680</v>
      </c>
      <c r="R17" s="4" t="str">
        <f t="shared" si="7"/>
        <v>10.176.1176.1084.165</v>
      </c>
      <c r="T17" s="6"/>
      <c r="U17" s="12"/>
      <c r="V17" s="13"/>
      <c r="X17" s="14"/>
    </row>
    <row r="18" spans="1:24" ht="17.45" customHeight="1" x14ac:dyDescent="0.2">
      <c r="A18" s="7">
        <v>121</v>
      </c>
      <c r="B18" s="44" t="s">
        <v>26</v>
      </c>
      <c r="C18" s="45">
        <f>+'[1]Supplies - revised'!C17</f>
        <v>1039</v>
      </c>
      <c r="D18" s="10"/>
      <c r="E18" s="44"/>
      <c r="F18" s="47">
        <f t="shared" si="0"/>
        <v>12208</v>
      </c>
      <c r="G18" s="48"/>
      <c r="H18" s="48"/>
      <c r="I18" s="48">
        <f t="shared" si="1"/>
        <v>0</v>
      </c>
      <c r="J18" s="50">
        <f t="shared" si="2"/>
        <v>12208</v>
      </c>
      <c r="K18" s="3">
        <f t="shared" si="3"/>
        <v>12208</v>
      </c>
      <c r="L18" s="3">
        <f t="shared" si="4"/>
        <v>0</v>
      </c>
      <c r="O18" s="51">
        <f t="shared" si="5"/>
        <v>5454.75</v>
      </c>
      <c r="P18" s="54">
        <v>8925.6299999999992</v>
      </c>
      <c r="Q18" s="53">
        <f t="shared" si="6"/>
        <v>26588</v>
      </c>
      <c r="R18" s="4" t="str">
        <f t="shared" si="7"/>
        <v>10.121.1121.1084.165</v>
      </c>
      <c r="T18" s="6"/>
      <c r="U18" s="12"/>
      <c r="V18" s="13"/>
      <c r="X18" s="14"/>
    </row>
    <row r="19" spans="1:24" ht="17.45" customHeight="1" x14ac:dyDescent="0.2">
      <c r="A19" s="7">
        <v>131</v>
      </c>
      <c r="B19" s="44" t="s">
        <v>27</v>
      </c>
      <c r="C19" s="45">
        <f>+'[1]Supplies - revised'!C18</f>
        <v>798</v>
      </c>
      <c r="D19" s="46"/>
      <c r="E19" s="44"/>
      <c r="F19" s="47">
        <f t="shared" si="0"/>
        <v>9377</v>
      </c>
      <c r="G19" s="48"/>
      <c r="H19" s="48">
        <v>27874.5</v>
      </c>
      <c r="I19" s="48">
        <f t="shared" si="1"/>
        <v>13937.25</v>
      </c>
      <c r="J19" s="50">
        <f t="shared" si="2"/>
        <v>-4560.25</v>
      </c>
      <c r="K19" s="3">
        <f t="shared" si="3"/>
        <v>0</v>
      </c>
      <c r="L19" s="3">
        <f t="shared" si="4"/>
        <v>9377</v>
      </c>
      <c r="O19" s="51">
        <f t="shared" si="5"/>
        <v>4189.5</v>
      </c>
      <c r="P19" s="54">
        <v>10629.94</v>
      </c>
      <c r="Q19" s="53">
        <f t="shared" si="6"/>
        <v>14819</v>
      </c>
      <c r="R19" s="4" t="str">
        <f t="shared" si="7"/>
        <v>10.131.1131.1084.165</v>
      </c>
      <c r="T19" s="6"/>
      <c r="U19" s="12"/>
      <c r="V19" s="13"/>
      <c r="X19" s="14"/>
    </row>
    <row r="20" spans="1:24" ht="17.45" customHeight="1" x14ac:dyDescent="0.2">
      <c r="A20" s="7">
        <v>132</v>
      </c>
      <c r="B20" s="44" t="s">
        <v>28</v>
      </c>
      <c r="C20" s="45">
        <f>+'[1]Supplies - revised'!C19</f>
        <v>566</v>
      </c>
      <c r="D20" s="46"/>
      <c r="E20" s="44"/>
      <c r="F20" s="47">
        <f t="shared" si="0"/>
        <v>6651</v>
      </c>
      <c r="G20" s="48"/>
      <c r="H20" s="48"/>
      <c r="I20" s="48">
        <f t="shared" si="1"/>
        <v>0</v>
      </c>
      <c r="J20" s="50">
        <f t="shared" si="2"/>
        <v>6651</v>
      </c>
      <c r="K20" s="3">
        <f t="shared" si="3"/>
        <v>6651</v>
      </c>
      <c r="L20" s="3">
        <f t="shared" si="4"/>
        <v>0</v>
      </c>
      <c r="O20" s="51">
        <f t="shared" si="5"/>
        <v>2971.5</v>
      </c>
      <c r="P20" s="54">
        <v>-2798.3600000000006</v>
      </c>
      <c r="Q20" s="53">
        <f t="shared" si="6"/>
        <v>6824</v>
      </c>
      <c r="R20" s="4" t="str">
        <f t="shared" si="7"/>
        <v>10.132.1132.1084.165</v>
      </c>
      <c r="T20" s="6"/>
      <c r="U20" s="12"/>
      <c r="V20" s="13"/>
      <c r="X20" s="14"/>
    </row>
    <row r="21" spans="1:24" ht="17.45" customHeight="1" x14ac:dyDescent="0.2">
      <c r="A21" s="7">
        <v>136</v>
      </c>
      <c r="B21" s="44" t="s">
        <v>29</v>
      </c>
      <c r="C21" s="45">
        <f>+'[1]Supplies - revised'!C20</f>
        <v>873</v>
      </c>
      <c r="D21" s="46"/>
      <c r="E21" s="44"/>
      <c r="F21" s="47">
        <f t="shared" si="0"/>
        <v>10258</v>
      </c>
      <c r="G21" s="48"/>
      <c r="H21" s="48">
        <v>42914.1</v>
      </c>
      <c r="I21" s="48">
        <f t="shared" si="1"/>
        <v>21457.05</v>
      </c>
      <c r="J21" s="50">
        <f t="shared" si="2"/>
        <v>-11199.05</v>
      </c>
      <c r="K21" s="3">
        <f t="shared" si="3"/>
        <v>0</v>
      </c>
      <c r="L21" s="3">
        <f t="shared" si="4"/>
        <v>10258</v>
      </c>
      <c r="O21" s="51">
        <f t="shared" si="5"/>
        <v>4583.25</v>
      </c>
      <c r="P21" s="54">
        <v>13496.44</v>
      </c>
      <c r="Q21" s="53">
        <f t="shared" si="6"/>
        <v>18080</v>
      </c>
      <c r="R21" s="4" t="str">
        <f t="shared" si="7"/>
        <v>10.136.1136.1084.165</v>
      </c>
      <c r="T21" s="6"/>
      <c r="U21" s="12"/>
      <c r="V21" s="13"/>
      <c r="X21" s="14"/>
    </row>
    <row r="22" spans="1:24" ht="17.45" customHeight="1" x14ac:dyDescent="0.2">
      <c r="A22" s="7">
        <v>134</v>
      </c>
      <c r="B22" s="44" t="s">
        <v>30</v>
      </c>
      <c r="C22" s="45">
        <f>+'[1]Supplies - revised'!C21</f>
        <v>614</v>
      </c>
      <c r="D22" s="46"/>
      <c r="E22" s="44"/>
      <c r="F22" s="47">
        <f t="shared" si="0"/>
        <v>7215</v>
      </c>
      <c r="G22" s="48"/>
      <c r="H22" s="48">
        <v>17508</v>
      </c>
      <c r="I22" s="48">
        <f t="shared" si="1"/>
        <v>8754</v>
      </c>
      <c r="J22" s="50">
        <f t="shared" si="2"/>
        <v>-1539</v>
      </c>
      <c r="K22" s="3">
        <f t="shared" si="3"/>
        <v>0</v>
      </c>
      <c r="L22" s="3">
        <f t="shared" si="4"/>
        <v>7215</v>
      </c>
      <c r="O22" s="51">
        <f t="shared" si="5"/>
        <v>3223.5</v>
      </c>
      <c r="P22" s="54">
        <v>2367.5600000000004</v>
      </c>
      <c r="Q22" s="53">
        <f t="shared" si="6"/>
        <v>5591</v>
      </c>
      <c r="R22" s="4" t="str">
        <f t="shared" si="7"/>
        <v>10.134.1134.1084.165</v>
      </c>
      <c r="T22" s="6"/>
      <c r="U22" s="12"/>
      <c r="V22" s="13"/>
      <c r="X22" s="14"/>
    </row>
    <row r="23" spans="1:24" ht="17.45" customHeight="1" x14ac:dyDescent="0.2">
      <c r="A23" s="7">
        <v>133</v>
      </c>
      <c r="B23" s="44" t="s">
        <v>31</v>
      </c>
      <c r="C23" s="45">
        <f>+'[1]Supplies - revised'!C22</f>
        <v>978</v>
      </c>
      <c r="D23" s="46"/>
      <c r="E23" s="44"/>
      <c r="F23" s="47">
        <f t="shared" si="0"/>
        <v>11492</v>
      </c>
      <c r="G23" s="48"/>
      <c r="H23" s="48">
        <v>33870</v>
      </c>
      <c r="I23" s="48">
        <f t="shared" si="1"/>
        <v>16935</v>
      </c>
      <c r="J23" s="50">
        <f t="shared" si="2"/>
        <v>-5443</v>
      </c>
      <c r="K23" s="3">
        <f t="shared" si="3"/>
        <v>0</v>
      </c>
      <c r="L23" s="3">
        <f t="shared" si="4"/>
        <v>11492</v>
      </c>
      <c r="O23" s="51">
        <f t="shared" si="5"/>
        <v>5134.5</v>
      </c>
      <c r="P23" s="54">
        <v>-2313.1899999999996</v>
      </c>
      <c r="Q23" s="53">
        <f t="shared" si="6"/>
        <v>2821</v>
      </c>
      <c r="R23" s="4" t="str">
        <f t="shared" si="7"/>
        <v>10.133.1133.1084.165</v>
      </c>
      <c r="T23" s="6"/>
      <c r="U23" s="12"/>
      <c r="V23" s="13"/>
      <c r="X23" s="14"/>
    </row>
    <row r="24" spans="1:24" ht="17.45" customHeight="1" x14ac:dyDescent="0.2">
      <c r="A24" s="7">
        <v>138</v>
      </c>
      <c r="B24" s="44" t="s">
        <v>32</v>
      </c>
      <c r="C24" s="45">
        <f>+'[1]Supplies - revised'!C23</f>
        <v>264</v>
      </c>
      <c r="D24" s="46"/>
      <c r="E24" s="44"/>
      <c r="F24" s="47">
        <f t="shared" si="0"/>
        <v>3102</v>
      </c>
      <c r="G24" s="48"/>
      <c r="H24" s="48"/>
      <c r="I24" s="48">
        <f t="shared" si="1"/>
        <v>0</v>
      </c>
      <c r="J24" s="50">
        <f t="shared" si="2"/>
        <v>3102</v>
      </c>
      <c r="K24" s="3">
        <f t="shared" si="3"/>
        <v>3102</v>
      </c>
      <c r="L24" s="3">
        <f t="shared" si="4"/>
        <v>0</v>
      </c>
      <c r="O24" s="51">
        <f t="shared" si="5"/>
        <v>1386</v>
      </c>
      <c r="P24" s="54">
        <v>5780.12</v>
      </c>
      <c r="Q24" s="53">
        <f t="shared" si="6"/>
        <v>10268</v>
      </c>
      <c r="R24" s="4" t="str">
        <f t="shared" si="7"/>
        <v>10.138.1138.1084.165</v>
      </c>
      <c r="T24" s="6"/>
      <c r="U24" s="12"/>
      <c r="V24" s="13"/>
      <c r="X24" s="14"/>
    </row>
    <row r="25" spans="1:24" ht="17.45" customHeight="1" x14ac:dyDescent="0.2">
      <c r="A25" s="7">
        <v>119</v>
      </c>
      <c r="B25" s="44" t="s">
        <v>33</v>
      </c>
      <c r="C25" s="45">
        <f>+'[1]Supplies - revised'!C24</f>
        <v>899</v>
      </c>
      <c r="D25" s="46"/>
      <c r="E25" s="44"/>
      <c r="F25" s="47">
        <f t="shared" si="0"/>
        <v>10563</v>
      </c>
      <c r="G25" s="48"/>
      <c r="H25" s="48"/>
      <c r="I25" s="48">
        <f t="shared" si="1"/>
        <v>0</v>
      </c>
      <c r="J25" s="50">
        <f t="shared" si="2"/>
        <v>10563</v>
      </c>
      <c r="K25" s="3">
        <f t="shared" si="3"/>
        <v>10563</v>
      </c>
      <c r="L25" s="3">
        <f t="shared" si="4"/>
        <v>0</v>
      </c>
      <c r="O25" s="51">
        <f t="shared" si="5"/>
        <v>4719.75</v>
      </c>
      <c r="P25" s="54">
        <v>-998.69000000000051</v>
      </c>
      <c r="Q25" s="53">
        <f t="shared" si="6"/>
        <v>14284</v>
      </c>
      <c r="R25" s="4" t="str">
        <f t="shared" si="7"/>
        <v>10.119.1119.1084.165</v>
      </c>
      <c r="T25" s="6"/>
      <c r="U25" s="12"/>
      <c r="V25" s="13"/>
      <c r="X25" s="14"/>
    </row>
    <row r="26" spans="1:24" ht="17.45" customHeight="1" x14ac:dyDescent="0.2">
      <c r="A26" s="7">
        <v>146</v>
      </c>
      <c r="B26" s="44" t="s">
        <v>34</v>
      </c>
      <c r="C26" s="45">
        <f>+'[1]Supplies - revised'!C25</f>
        <v>888</v>
      </c>
      <c r="D26" s="10"/>
      <c r="E26" s="44"/>
      <c r="F26" s="47">
        <f t="shared" si="0"/>
        <v>10434</v>
      </c>
      <c r="G26" s="48"/>
      <c r="H26" s="48">
        <v>15870</v>
      </c>
      <c r="I26" s="48">
        <f t="shared" si="1"/>
        <v>7935</v>
      </c>
      <c r="J26" s="50">
        <f t="shared" si="2"/>
        <v>2499</v>
      </c>
      <c r="K26" s="3">
        <f t="shared" si="3"/>
        <v>2499</v>
      </c>
      <c r="L26" s="3">
        <f t="shared" si="4"/>
        <v>7935</v>
      </c>
      <c r="O26" s="51">
        <f t="shared" si="5"/>
        <v>4662</v>
      </c>
      <c r="P26" s="54">
        <v>6890.07</v>
      </c>
      <c r="Q26" s="53">
        <f t="shared" si="6"/>
        <v>14051</v>
      </c>
      <c r="R26" s="4" t="str">
        <f t="shared" si="7"/>
        <v>10.146.1146.1084.165</v>
      </c>
      <c r="T26" s="6"/>
      <c r="U26" s="12"/>
      <c r="V26" s="13"/>
      <c r="X26" s="14"/>
    </row>
    <row r="27" spans="1:24" ht="17.45" customHeight="1" x14ac:dyDescent="0.2">
      <c r="A27" s="7">
        <v>145</v>
      </c>
      <c r="B27" s="44" t="s">
        <v>35</v>
      </c>
      <c r="C27" s="45">
        <f>+'[1]Supplies - revised'!C26</f>
        <v>682</v>
      </c>
      <c r="D27" s="46"/>
      <c r="E27" s="44"/>
      <c r="F27" s="47">
        <f t="shared" si="0"/>
        <v>8014</v>
      </c>
      <c r="G27" s="48"/>
      <c r="H27" s="48"/>
      <c r="I27" s="48">
        <f t="shared" si="1"/>
        <v>0</v>
      </c>
      <c r="J27" s="50">
        <f t="shared" si="2"/>
        <v>8014</v>
      </c>
      <c r="K27" s="3">
        <f t="shared" si="3"/>
        <v>8014</v>
      </c>
      <c r="L27" s="3">
        <f t="shared" si="4"/>
        <v>0</v>
      </c>
      <c r="O27" s="51">
        <f t="shared" si="5"/>
        <v>3580.5</v>
      </c>
      <c r="P27" s="54">
        <v>8619.0400000000009</v>
      </c>
      <c r="Q27" s="53">
        <f t="shared" si="6"/>
        <v>20214</v>
      </c>
      <c r="R27" s="4" t="str">
        <f t="shared" si="7"/>
        <v>10.145.1145.1084.165</v>
      </c>
      <c r="T27" s="6"/>
      <c r="U27" s="12"/>
      <c r="V27" s="13"/>
      <c r="X27" s="14"/>
    </row>
    <row r="28" spans="1:24" ht="17.45" customHeight="1" x14ac:dyDescent="0.2">
      <c r="A28" s="7">
        <v>114</v>
      </c>
      <c r="B28" s="44" t="s">
        <v>36</v>
      </c>
      <c r="C28" s="45">
        <f>+'[1]Supplies - revised'!C27</f>
        <v>892</v>
      </c>
      <c r="D28" s="46"/>
      <c r="E28" s="44"/>
      <c r="F28" s="47">
        <f t="shared" si="0"/>
        <v>10481</v>
      </c>
      <c r="G28" s="48"/>
      <c r="H28" s="48"/>
      <c r="I28" s="48">
        <f t="shared" si="1"/>
        <v>0</v>
      </c>
      <c r="J28" s="50">
        <f t="shared" si="2"/>
        <v>10481</v>
      </c>
      <c r="K28" s="3">
        <f t="shared" si="3"/>
        <v>10481</v>
      </c>
      <c r="L28" s="3">
        <f t="shared" si="4"/>
        <v>0</v>
      </c>
      <c r="O28" s="51">
        <f t="shared" si="5"/>
        <v>4683</v>
      </c>
      <c r="P28" s="54">
        <v>2739.6099999999997</v>
      </c>
      <c r="Q28" s="53">
        <f t="shared" si="6"/>
        <v>17904</v>
      </c>
      <c r="R28" s="4" t="str">
        <f t="shared" si="7"/>
        <v>10.114.1114.1084.165</v>
      </c>
      <c r="T28" s="6"/>
      <c r="U28" s="12"/>
      <c r="V28" s="13"/>
      <c r="X28" s="14"/>
    </row>
    <row r="29" spans="1:24" ht="17.45" customHeight="1" x14ac:dyDescent="0.2">
      <c r="A29" s="7">
        <v>147</v>
      </c>
      <c r="B29" s="44" t="s">
        <v>37</v>
      </c>
      <c r="C29" s="45">
        <f>+'[1]Supplies - revised'!C28</f>
        <v>657</v>
      </c>
      <c r="D29" s="10"/>
      <c r="E29" s="44"/>
      <c r="F29" s="47">
        <f t="shared" si="0"/>
        <v>7720</v>
      </c>
      <c r="G29" s="48"/>
      <c r="H29" s="48">
        <v>14520</v>
      </c>
      <c r="I29" s="48">
        <f t="shared" si="1"/>
        <v>7260</v>
      </c>
      <c r="J29" s="50">
        <f t="shared" si="2"/>
        <v>460</v>
      </c>
      <c r="K29" s="3">
        <f t="shared" si="3"/>
        <v>460</v>
      </c>
      <c r="L29" s="3">
        <f t="shared" si="4"/>
        <v>7260</v>
      </c>
      <c r="O29" s="51">
        <f t="shared" si="5"/>
        <v>3449.25</v>
      </c>
      <c r="P29" s="54">
        <v>11156.6</v>
      </c>
      <c r="Q29" s="53">
        <f t="shared" si="6"/>
        <v>15066</v>
      </c>
      <c r="R29" s="4" t="str">
        <f t="shared" si="7"/>
        <v>10.147.1147.1084.165</v>
      </c>
      <c r="T29" s="6"/>
      <c r="U29" s="12"/>
      <c r="V29" s="13"/>
      <c r="X29" s="14"/>
    </row>
    <row r="30" spans="1:24" ht="17.45" customHeight="1" x14ac:dyDescent="0.2">
      <c r="A30" s="7">
        <v>153</v>
      </c>
      <c r="B30" s="44" t="s">
        <v>38</v>
      </c>
      <c r="C30" s="45">
        <f>+'[1]Supplies - revised'!C29</f>
        <v>767</v>
      </c>
      <c r="D30" s="10"/>
      <c r="E30" s="44"/>
      <c r="F30" s="47">
        <f t="shared" si="0"/>
        <v>9012</v>
      </c>
      <c r="G30" s="48"/>
      <c r="H30" s="48"/>
      <c r="I30" s="48">
        <f t="shared" si="1"/>
        <v>0</v>
      </c>
      <c r="J30" s="50">
        <f t="shared" si="2"/>
        <v>9012</v>
      </c>
      <c r="K30" s="3">
        <f t="shared" si="3"/>
        <v>9012</v>
      </c>
      <c r="L30" s="3">
        <f t="shared" si="4"/>
        <v>0</v>
      </c>
      <c r="O30" s="51">
        <f t="shared" si="5"/>
        <v>4026.75</v>
      </c>
      <c r="P30" s="54">
        <v>22768.1</v>
      </c>
      <c r="Q30" s="53">
        <f t="shared" si="6"/>
        <v>35807</v>
      </c>
      <c r="R30" s="4" t="str">
        <f t="shared" si="7"/>
        <v>10.153.1153.1084.165</v>
      </c>
      <c r="T30" s="6"/>
      <c r="U30" s="12"/>
      <c r="V30" s="13"/>
      <c r="X30" s="14"/>
    </row>
    <row r="31" spans="1:24" ht="17.45" customHeight="1" x14ac:dyDescent="0.2">
      <c r="A31" s="7">
        <v>152</v>
      </c>
      <c r="B31" s="44" t="s">
        <v>39</v>
      </c>
      <c r="C31" s="45">
        <f>+'[1]Supplies - revised'!C30</f>
        <v>762</v>
      </c>
      <c r="D31" s="10"/>
      <c r="E31" s="44"/>
      <c r="F31" s="47">
        <f t="shared" si="0"/>
        <v>8954</v>
      </c>
      <c r="G31" s="48"/>
      <c r="H31" s="48"/>
      <c r="I31" s="48">
        <f t="shared" si="1"/>
        <v>0</v>
      </c>
      <c r="J31" s="50">
        <f t="shared" si="2"/>
        <v>8954</v>
      </c>
      <c r="K31" s="3">
        <f t="shared" si="3"/>
        <v>8954</v>
      </c>
      <c r="L31" s="3">
        <f t="shared" si="4"/>
        <v>0</v>
      </c>
      <c r="O31" s="51">
        <f t="shared" si="5"/>
        <v>4000.5</v>
      </c>
      <c r="P31" s="54">
        <v>7126.88</v>
      </c>
      <c r="Q31" s="53">
        <f t="shared" si="6"/>
        <v>20081</v>
      </c>
      <c r="R31" s="4" t="str">
        <f t="shared" si="7"/>
        <v>10.152.1152.1084.165</v>
      </c>
      <c r="T31" s="6"/>
      <c r="U31" s="12"/>
      <c r="V31" s="13"/>
      <c r="X31" s="14"/>
    </row>
    <row r="32" spans="1:24" ht="17.45" customHeight="1" x14ac:dyDescent="0.2">
      <c r="A32" s="7">
        <v>157</v>
      </c>
      <c r="B32" s="44" t="s">
        <v>40</v>
      </c>
      <c r="C32" s="45">
        <f>+'[1]Supplies - revised'!C31</f>
        <v>638</v>
      </c>
      <c r="D32" s="10"/>
      <c r="E32" s="44"/>
      <c r="F32" s="47">
        <f t="shared" si="0"/>
        <v>7497</v>
      </c>
      <c r="G32" s="48"/>
      <c r="H32" s="48"/>
      <c r="I32" s="48">
        <f t="shared" si="1"/>
        <v>0</v>
      </c>
      <c r="J32" s="50">
        <f t="shared" si="2"/>
        <v>7497</v>
      </c>
      <c r="K32" s="3">
        <f t="shared" si="3"/>
        <v>7497</v>
      </c>
      <c r="L32" s="3">
        <f t="shared" si="4"/>
        <v>0</v>
      </c>
      <c r="O32" s="51">
        <f t="shared" si="5"/>
        <v>3349.5</v>
      </c>
      <c r="P32" s="54">
        <v>95.090000000000146</v>
      </c>
      <c r="Q32" s="53">
        <f t="shared" si="6"/>
        <v>10942</v>
      </c>
      <c r="R32" s="4" t="str">
        <f t="shared" si="7"/>
        <v>10.157.1157.1084.165</v>
      </c>
      <c r="T32" s="6"/>
      <c r="U32" s="12"/>
      <c r="V32" s="13"/>
      <c r="X32" s="14"/>
    </row>
    <row r="33" spans="1:24" ht="17.45" customHeight="1" x14ac:dyDescent="0.2">
      <c r="A33" s="7">
        <v>163</v>
      </c>
      <c r="B33" s="44" t="s">
        <v>41</v>
      </c>
      <c r="C33" s="45">
        <f>+'[1]Supplies - revised'!C32</f>
        <v>821</v>
      </c>
      <c r="D33" s="10"/>
      <c r="E33" s="44"/>
      <c r="F33" s="47">
        <f t="shared" si="0"/>
        <v>9647</v>
      </c>
      <c r="G33" s="48"/>
      <c r="H33" s="48"/>
      <c r="I33" s="48">
        <f t="shared" si="1"/>
        <v>0</v>
      </c>
      <c r="J33" s="50">
        <f t="shared" si="2"/>
        <v>9647</v>
      </c>
      <c r="K33" s="3">
        <f t="shared" si="3"/>
        <v>9647</v>
      </c>
      <c r="L33" s="3">
        <f t="shared" si="4"/>
        <v>0</v>
      </c>
      <c r="O33" s="51">
        <f t="shared" si="5"/>
        <v>4310.25</v>
      </c>
      <c r="P33" s="54">
        <v>5883.98</v>
      </c>
      <c r="Q33" s="53">
        <f t="shared" si="6"/>
        <v>19841</v>
      </c>
      <c r="R33" s="4" t="str">
        <f t="shared" si="7"/>
        <v>10.163.1163.1084.165</v>
      </c>
      <c r="T33" s="6"/>
      <c r="U33" s="12"/>
      <c r="V33" s="13"/>
      <c r="X33" s="14"/>
    </row>
    <row r="34" spans="1:24" ht="17.45" customHeight="1" x14ac:dyDescent="0.2">
      <c r="A34" s="7">
        <v>117</v>
      </c>
      <c r="B34" s="44" t="s">
        <v>42</v>
      </c>
      <c r="C34" s="45">
        <f>+'[1]Supplies - revised'!C33</f>
        <v>940</v>
      </c>
      <c r="D34" s="10"/>
      <c r="E34" s="44"/>
      <c r="F34" s="47">
        <f t="shared" si="0"/>
        <v>11045</v>
      </c>
      <c r="G34" s="48"/>
      <c r="H34" s="48"/>
      <c r="I34" s="48">
        <f t="shared" si="1"/>
        <v>0</v>
      </c>
      <c r="J34" s="50">
        <f t="shared" si="2"/>
        <v>11045</v>
      </c>
      <c r="K34" s="3">
        <f t="shared" si="3"/>
        <v>11045</v>
      </c>
      <c r="L34" s="3">
        <f t="shared" si="4"/>
        <v>0</v>
      </c>
      <c r="O34" s="51">
        <f t="shared" si="5"/>
        <v>4935</v>
      </c>
      <c r="P34" s="54">
        <v>17309.79</v>
      </c>
      <c r="Q34" s="53">
        <f t="shared" si="6"/>
        <v>33290</v>
      </c>
      <c r="R34" s="4" t="str">
        <f t="shared" si="7"/>
        <v>10.117.1117.1084.165</v>
      </c>
      <c r="T34" s="6"/>
      <c r="U34" s="12"/>
      <c r="V34" s="13"/>
      <c r="X34" s="14"/>
    </row>
    <row r="35" spans="1:24" ht="17.45" customHeight="1" x14ac:dyDescent="0.2">
      <c r="A35" s="7">
        <v>160</v>
      </c>
      <c r="B35" s="44" t="s">
        <v>43</v>
      </c>
      <c r="C35" s="45">
        <f>+'[1]Supplies - revised'!C34</f>
        <v>1045</v>
      </c>
      <c r="D35" s="10"/>
      <c r="E35" s="44"/>
      <c r="F35" s="47">
        <f t="shared" si="0"/>
        <v>12279</v>
      </c>
      <c r="G35" s="48"/>
      <c r="H35" s="48"/>
      <c r="I35" s="48">
        <f t="shared" si="1"/>
        <v>0</v>
      </c>
      <c r="J35" s="50">
        <f t="shared" si="2"/>
        <v>12279</v>
      </c>
      <c r="K35" s="3">
        <f t="shared" si="3"/>
        <v>12279</v>
      </c>
      <c r="L35" s="3">
        <f t="shared" si="4"/>
        <v>0</v>
      </c>
      <c r="O35" s="51">
        <f t="shared" si="5"/>
        <v>5486.25</v>
      </c>
      <c r="P35" s="54">
        <v>1426.9599999999991</v>
      </c>
      <c r="Q35" s="53">
        <f t="shared" si="6"/>
        <v>19192</v>
      </c>
      <c r="R35" s="4" t="str">
        <f t="shared" si="7"/>
        <v>10.160.1160.1084.165</v>
      </c>
      <c r="T35" s="6"/>
      <c r="U35" s="12"/>
      <c r="V35" s="13"/>
      <c r="X35" s="14"/>
    </row>
    <row r="36" spans="1:24" ht="17.45" customHeight="1" x14ac:dyDescent="0.2">
      <c r="A36" s="7">
        <v>139</v>
      </c>
      <c r="B36" s="44" t="s">
        <v>44</v>
      </c>
      <c r="C36" s="45">
        <f>+'[1]Supplies - revised'!C35</f>
        <v>682</v>
      </c>
      <c r="D36" s="10"/>
      <c r="E36" s="44"/>
      <c r="F36" s="47">
        <f t="shared" si="0"/>
        <v>8014</v>
      </c>
      <c r="G36" s="48"/>
      <c r="H36" s="48"/>
      <c r="I36" s="48">
        <f t="shared" si="1"/>
        <v>0</v>
      </c>
      <c r="J36" s="50">
        <f t="shared" si="2"/>
        <v>8014</v>
      </c>
      <c r="K36" s="3">
        <f t="shared" si="3"/>
        <v>8014</v>
      </c>
      <c r="L36" s="3">
        <f t="shared" si="4"/>
        <v>0</v>
      </c>
      <c r="O36" s="51">
        <f t="shared" si="5"/>
        <v>3580.5</v>
      </c>
      <c r="P36" s="54">
        <v>0</v>
      </c>
      <c r="Q36" s="53">
        <f t="shared" si="6"/>
        <v>11595</v>
      </c>
      <c r="R36" s="4" t="str">
        <f t="shared" si="7"/>
        <v>10.139.1139.1084.165</v>
      </c>
      <c r="T36" s="6"/>
      <c r="U36" s="12"/>
      <c r="V36" s="13"/>
      <c r="X36" s="14"/>
    </row>
    <row r="37" spans="1:24" ht="17.45" customHeight="1" x14ac:dyDescent="0.2">
      <c r="A37" s="7">
        <v>161</v>
      </c>
      <c r="B37" s="44" t="s">
        <v>45</v>
      </c>
      <c r="C37" s="45">
        <f>+'[1]Supplies - revised'!C36</f>
        <v>749</v>
      </c>
      <c r="D37" s="10"/>
      <c r="E37" s="44"/>
      <c r="F37" s="47">
        <f t="shared" si="0"/>
        <v>8801</v>
      </c>
      <c r="G37" s="48"/>
      <c r="H37" s="48"/>
      <c r="I37" s="48">
        <f t="shared" si="1"/>
        <v>0</v>
      </c>
      <c r="J37" s="50">
        <f t="shared" si="2"/>
        <v>8801</v>
      </c>
      <c r="K37" s="3">
        <f t="shared" si="3"/>
        <v>8801</v>
      </c>
      <c r="L37" s="3">
        <f t="shared" si="4"/>
        <v>0</v>
      </c>
      <c r="O37" s="51">
        <f t="shared" si="5"/>
        <v>3932.25</v>
      </c>
      <c r="P37" s="54">
        <v>7979.8700000000008</v>
      </c>
      <c r="Q37" s="53">
        <f t="shared" si="6"/>
        <v>20713</v>
      </c>
      <c r="R37" s="4" t="str">
        <f t="shared" si="7"/>
        <v>10.161.1161.1084.165</v>
      </c>
      <c r="T37" s="6"/>
      <c r="U37" s="12"/>
      <c r="V37" s="13"/>
      <c r="X37" s="14"/>
    </row>
    <row r="38" spans="1:24" ht="17.45" customHeight="1" x14ac:dyDescent="0.2">
      <c r="A38" s="7">
        <v>162</v>
      </c>
      <c r="B38" s="44" t="s">
        <v>46</v>
      </c>
      <c r="C38" s="45">
        <f>+'[1]Supplies - revised'!C37</f>
        <v>580</v>
      </c>
      <c r="D38" s="10"/>
      <c r="E38" s="44"/>
      <c r="F38" s="47">
        <f t="shared" si="0"/>
        <v>6815</v>
      </c>
      <c r="G38" s="48"/>
      <c r="H38" s="48"/>
      <c r="I38" s="48">
        <f t="shared" si="1"/>
        <v>0</v>
      </c>
      <c r="J38" s="50">
        <f t="shared" si="2"/>
        <v>6815</v>
      </c>
      <c r="K38" s="3">
        <f t="shared" si="3"/>
        <v>6815</v>
      </c>
      <c r="L38" s="3">
        <f t="shared" si="4"/>
        <v>0</v>
      </c>
      <c r="O38" s="51">
        <f t="shared" si="5"/>
        <v>3045</v>
      </c>
      <c r="P38" s="54">
        <v>1169.8199999999997</v>
      </c>
      <c r="Q38" s="53">
        <f t="shared" si="6"/>
        <v>11030</v>
      </c>
      <c r="R38" s="4" t="str">
        <f t="shared" si="7"/>
        <v>10.162.1162.1084.165</v>
      </c>
      <c r="T38" s="6"/>
      <c r="U38" s="12"/>
      <c r="V38" s="13"/>
      <c r="X38" s="14"/>
    </row>
    <row r="39" spans="1:24" ht="17.45" customHeight="1" x14ac:dyDescent="0.2">
      <c r="A39" s="7">
        <v>167</v>
      </c>
      <c r="B39" s="44" t="s">
        <v>47</v>
      </c>
      <c r="C39" s="45">
        <f>+'[1]Supplies - revised'!C38</f>
        <v>939</v>
      </c>
      <c r="D39" s="10"/>
      <c r="E39" s="44"/>
      <c r="F39" s="47">
        <f t="shared" si="0"/>
        <v>11033</v>
      </c>
      <c r="G39" s="48"/>
      <c r="H39" s="48"/>
      <c r="I39" s="48">
        <f t="shared" si="1"/>
        <v>0</v>
      </c>
      <c r="J39" s="50">
        <f t="shared" si="2"/>
        <v>11033</v>
      </c>
      <c r="K39" s="3">
        <f t="shared" si="3"/>
        <v>11033</v>
      </c>
      <c r="L39" s="3">
        <f t="shared" si="4"/>
        <v>0</v>
      </c>
      <c r="O39" s="51">
        <f t="shared" si="5"/>
        <v>4929.75</v>
      </c>
      <c r="P39" s="54">
        <v>14420.65</v>
      </c>
      <c r="Q39" s="53">
        <f t="shared" si="6"/>
        <v>30383</v>
      </c>
      <c r="R39" s="4" t="str">
        <f t="shared" si="7"/>
        <v>10.167.1167.1084.165</v>
      </c>
      <c r="T39" s="6"/>
      <c r="U39" s="12"/>
      <c r="V39" s="13"/>
      <c r="X39" s="14"/>
    </row>
    <row r="40" spans="1:24" ht="17.45" customHeight="1" x14ac:dyDescent="0.2">
      <c r="A40" s="7">
        <v>168</v>
      </c>
      <c r="B40" s="44" t="s">
        <v>48</v>
      </c>
      <c r="C40" s="45">
        <f>+'[1]Supplies - revised'!C39</f>
        <v>488</v>
      </c>
      <c r="D40" s="10"/>
      <c r="E40" s="44"/>
      <c r="F40" s="47">
        <f t="shared" si="0"/>
        <v>5734</v>
      </c>
      <c r="G40" s="48"/>
      <c r="H40" s="48"/>
      <c r="I40" s="48">
        <f t="shared" si="1"/>
        <v>0</v>
      </c>
      <c r="J40" s="50">
        <f t="shared" si="2"/>
        <v>5734</v>
      </c>
      <c r="K40" s="3">
        <f t="shared" si="3"/>
        <v>5734</v>
      </c>
      <c r="L40" s="3">
        <f t="shared" si="4"/>
        <v>0</v>
      </c>
      <c r="O40" s="51">
        <f t="shared" si="5"/>
        <v>2562</v>
      </c>
      <c r="P40" s="54">
        <v>89.590000000000032</v>
      </c>
      <c r="Q40" s="53">
        <f t="shared" si="6"/>
        <v>8386</v>
      </c>
      <c r="R40" s="4" t="str">
        <f t="shared" si="7"/>
        <v>10.168.1168.1084.165</v>
      </c>
      <c r="T40" s="6"/>
      <c r="U40" s="12"/>
      <c r="V40" s="13"/>
      <c r="X40" s="14"/>
    </row>
    <row r="41" spans="1:24" ht="17.45" customHeight="1" x14ac:dyDescent="0.2">
      <c r="A41" s="7">
        <v>170</v>
      </c>
      <c r="B41" s="44" t="s">
        <v>49</v>
      </c>
      <c r="C41" s="45">
        <f>+'[1]Supplies - revised'!C40</f>
        <v>525</v>
      </c>
      <c r="D41" s="10"/>
      <c r="E41" s="44"/>
      <c r="F41" s="47">
        <f t="shared" si="0"/>
        <v>6169</v>
      </c>
      <c r="G41" s="48"/>
      <c r="H41" s="48"/>
      <c r="I41" s="48">
        <f t="shared" si="1"/>
        <v>0</v>
      </c>
      <c r="J41" s="50">
        <f t="shared" si="2"/>
        <v>6169</v>
      </c>
      <c r="K41" s="3">
        <f t="shared" si="3"/>
        <v>6169</v>
      </c>
      <c r="L41" s="3">
        <f t="shared" si="4"/>
        <v>0</v>
      </c>
      <c r="O41" s="51">
        <f t="shared" si="5"/>
        <v>2756.25</v>
      </c>
      <c r="P41" s="54">
        <v>7308.09</v>
      </c>
      <c r="Q41" s="53">
        <f t="shared" si="6"/>
        <v>16233</v>
      </c>
      <c r="R41" s="4" t="str">
        <f t="shared" si="7"/>
        <v>10.170.1170.1084.165</v>
      </c>
      <c r="T41" s="6"/>
      <c r="U41" s="12"/>
      <c r="V41" s="13"/>
      <c r="X41" s="14"/>
    </row>
    <row r="42" spans="1:24" ht="17.45" customHeight="1" x14ac:dyDescent="0.2">
      <c r="A42" s="7">
        <v>169</v>
      </c>
      <c r="B42" s="44" t="s">
        <v>50</v>
      </c>
      <c r="C42" s="45">
        <f>+'[1]Supplies - revised'!C41</f>
        <v>573</v>
      </c>
      <c r="D42" s="10"/>
      <c r="E42" s="44"/>
      <c r="F42" s="47">
        <f t="shared" si="0"/>
        <v>6733</v>
      </c>
      <c r="G42" s="48"/>
      <c r="H42" s="48">
        <v>15000</v>
      </c>
      <c r="I42" s="48">
        <f t="shared" si="1"/>
        <v>7500</v>
      </c>
      <c r="J42" s="50">
        <f t="shared" si="2"/>
        <v>-767</v>
      </c>
      <c r="K42" s="3">
        <f t="shared" si="3"/>
        <v>0</v>
      </c>
      <c r="L42" s="3">
        <f t="shared" si="4"/>
        <v>6733</v>
      </c>
      <c r="O42" s="51">
        <f t="shared" si="5"/>
        <v>3008.25</v>
      </c>
      <c r="P42" s="54">
        <v>2730.8600000000006</v>
      </c>
      <c r="Q42" s="53">
        <f t="shared" si="6"/>
        <v>5739</v>
      </c>
      <c r="R42" s="4" t="str">
        <f t="shared" si="7"/>
        <v>10.169.1169.1084.165</v>
      </c>
      <c r="T42" s="6"/>
      <c r="U42" s="12"/>
      <c r="V42" s="13"/>
      <c r="X42" s="14"/>
    </row>
    <row r="43" spans="1:24" ht="17.45" customHeight="1" thickBot="1" x14ac:dyDescent="0.25">
      <c r="A43" s="7"/>
      <c r="B43" s="44" t="s">
        <v>51</v>
      </c>
      <c r="C43" s="55">
        <f>SUM(C7:C42)</f>
        <v>28072</v>
      </c>
      <c r="D43" s="10"/>
      <c r="E43" s="44"/>
      <c r="F43" s="56">
        <f>SUM(F7:F42)</f>
        <v>329853</v>
      </c>
      <c r="G43" s="57"/>
      <c r="H43" s="56">
        <f>SUM(H7:H42)</f>
        <v>196156.6</v>
      </c>
      <c r="I43" s="56">
        <f>SUM(I7:I42)</f>
        <v>98078.3</v>
      </c>
      <c r="J43" s="56">
        <f>SUM(J7:J42)</f>
        <v>231774.7</v>
      </c>
      <c r="K43" s="56">
        <f>SUM(K7:K42)</f>
        <v>255283</v>
      </c>
      <c r="L43" s="56">
        <f>SUM(L7:L42)</f>
        <v>74570</v>
      </c>
      <c r="O43" s="58">
        <f>SUM(O7:O42)</f>
        <v>147378</v>
      </c>
      <c r="P43" s="58">
        <f>SUM(P7:P42)</f>
        <v>213135.71000000002</v>
      </c>
      <c r="Q43" s="58">
        <f>SUM(Q7:Q42)</f>
        <v>615796</v>
      </c>
      <c r="T43" s="6"/>
      <c r="U43" s="12"/>
      <c r="V43" s="13"/>
      <c r="X43" s="14"/>
    </row>
    <row r="44" spans="1:24" ht="13.5" thickTop="1" x14ac:dyDescent="0.2">
      <c r="A44" s="7"/>
      <c r="B44" s="44"/>
      <c r="C44" s="59"/>
      <c r="D44" s="44"/>
      <c r="E44" s="44"/>
      <c r="F44" s="60"/>
      <c r="G44" s="48"/>
      <c r="H44" s="48"/>
      <c r="I44" s="48"/>
      <c r="T44" s="6"/>
      <c r="U44" s="12"/>
      <c r="V44" s="13"/>
      <c r="X44" s="14"/>
    </row>
    <row r="45" spans="1:24" ht="12.75" x14ac:dyDescent="0.2">
      <c r="A45" s="31" t="s">
        <v>52</v>
      </c>
      <c r="B45" s="32"/>
      <c r="C45" s="61"/>
      <c r="D45" s="62"/>
      <c r="E45" s="32"/>
      <c r="F45" s="63">
        <f>+F6</f>
        <v>11.75</v>
      </c>
      <c r="P45" s="64"/>
      <c r="T45" s="6"/>
      <c r="U45" s="12"/>
      <c r="V45" s="13"/>
      <c r="X45" s="14"/>
    </row>
    <row r="46" spans="1:24" ht="12.75" x14ac:dyDescent="0.2">
      <c r="A46" s="7">
        <v>419</v>
      </c>
      <c r="B46" s="44" t="s">
        <v>53</v>
      </c>
      <c r="C46" s="45">
        <f>+[1]Supplies!M7</f>
        <v>1513</v>
      </c>
      <c r="D46" s="46"/>
      <c r="E46" s="44"/>
      <c r="F46" s="47">
        <f t="shared" ref="F46:F55" si="8">+$F$45*C46</f>
        <v>17777.75</v>
      </c>
      <c r="I46" s="48">
        <f t="shared" ref="I46:I55" si="9">+H46/2</f>
        <v>0</v>
      </c>
      <c r="J46" s="50">
        <f t="shared" ref="J46:J55" si="10">+F46-I46</f>
        <v>17777.75</v>
      </c>
      <c r="K46" s="3">
        <f t="shared" ref="K46:K55" si="11">+IF(J46&gt;0,J46,0)</f>
        <v>17777.75</v>
      </c>
      <c r="L46" s="3">
        <f t="shared" ref="L46:L55" si="12">+IF(I46=0,0,IF(I46&gt;F46,F46,I46))</f>
        <v>0</v>
      </c>
      <c r="O46" s="51"/>
      <c r="P46" s="54">
        <v>9128.2000000000007</v>
      </c>
      <c r="Q46" s="53">
        <f t="shared" ref="Q46:Q55" si="13">ROUND(O46+K46+P46,0)</f>
        <v>26906</v>
      </c>
      <c r="R46" s="4" t="str">
        <f t="shared" ref="R46:R55" si="14">$R$4&amp;A46&amp;$S$4&amp;A46&amp;$T$4</f>
        <v>10.419.1419.1084.165</v>
      </c>
      <c r="T46" s="6"/>
      <c r="U46" s="12"/>
      <c r="V46" s="13"/>
      <c r="X46" s="14"/>
    </row>
    <row r="47" spans="1:24" ht="12.75" x14ac:dyDescent="0.2">
      <c r="A47" s="7">
        <v>413</v>
      </c>
      <c r="B47" s="44" t="s">
        <v>54</v>
      </c>
      <c r="C47" s="45">
        <f>+[1]Supplies!M8</f>
        <v>1136</v>
      </c>
      <c r="D47" s="46"/>
      <c r="E47" s="44"/>
      <c r="F47" s="47">
        <f t="shared" si="8"/>
        <v>13348</v>
      </c>
      <c r="H47" s="3">
        <v>33392.5</v>
      </c>
      <c r="I47" s="48">
        <f t="shared" si="9"/>
        <v>16696.25</v>
      </c>
      <c r="J47" s="50">
        <f t="shared" si="10"/>
        <v>-3348.25</v>
      </c>
      <c r="K47" s="3">
        <f t="shared" si="11"/>
        <v>0</v>
      </c>
      <c r="L47" s="3">
        <f t="shared" si="12"/>
        <v>13348</v>
      </c>
      <c r="O47" s="51"/>
      <c r="P47" s="54">
        <v>16035.85</v>
      </c>
      <c r="Q47" s="53">
        <f t="shared" si="13"/>
        <v>16036</v>
      </c>
      <c r="R47" s="4" t="str">
        <f t="shared" si="14"/>
        <v>10.413.1413.1084.165</v>
      </c>
      <c r="T47" s="6"/>
      <c r="U47" s="12"/>
      <c r="V47" s="13"/>
      <c r="X47" s="14"/>
    </row>
    <row r="48" spans="1:24" ht="12.75" x14ac:dyDescent="0.2">
      <c r="A48" s="7">
        <v>417</v>
      </c>
      <c r="B48" s="44" t="s">
        <v>55</v>
      </c>
      <c r="C48" s="45">
        <f>+[1]Supplies!M9</f>
        <v>1677</v>
      </c>
      <c r="D48" s="46"/>
      <c r="E48" s="44"/>
      <c r="F48" s="47">
        <f t="shared" si="8"/>
        <v>19704.75</v>
      </c>
      <c r="H48" s="3">
        <v>18000</v>
      </c>
      <c r="I48" s="48">
        <f t="shared" si="9"/>
        <v>9000</v>
      </c>
      <c r="J48" s="50">
        <f t="shared" si="10"/>
        <v>10704.75</v>
      </c>
      <c r="K48" s="3">
        <f t="shared" si="11"/>
        <v>10704.75</v>
      </c>
      <c r="L48" s="3">
        <f t="shared" si="12"/>
        <v>9000</v>
      </c>
      <c r="O48" s="51"/>
      <c r="P48" s="54">
        <v>9593.01</v>
      </c>
      <c r="Q48" s="53">
        <f t="shared" si="13"/>
        <v>20298</v>
      </c>
      <c r="R48" s="4" t="str">
        <f t="shared" si="14"/>
        <v>10.417.1417.1084.165</v>
      </c>
      <c r="T48" s="6"/>
      <c r="U48" s="12"/>
      <c r="V48" s="13"/>
      <c r="X48" s="14"/>
    </row>
    <row r="49" spans="1:24" ht="12.75" x14ac:dyDescent="0.2">
      <c r="A49" s="7">
        <v>406</v>
      </c>
      <c r="B49" s="44" t="s">
        <v>56</v>
      </c>
      <c r="C49" s="45">
        <f>+[1]Supplies!M10</f>
        <v>863</v>
      </c>
      <c r="D49" s="46"/>
      <c r="E49" s="44"/>
      <c r="F49" s="47">
        <f t="shared" si="8"/>
        <v>10140.25</v>
      </c>
      <c r="I49" s="48">
        <f t="shared" si="9"/>
        <v>0</v>
      </c>
      <c r="J49" s="50">
        <f t="shared" si="10"/>
        <v>10140.25</v>
      </c>
      <c r="K49" s="3">
        <f t="shared" si="11"/>
        <v>10140.25</v>
      </c>
      <c r="L49" s="3">
        <f t="shared" si="12"/>
        <v>0</v>
      </c>
      <c r="O49" s="51"/>
      <c r="P49" s="54">
        <v>3418.7099999999991</v>
      </c>
      <c r="Q49" s="53">
        <f t="shared" si="13"/>
        <v>13559</v>
      </c>
      <c r="R49" s="4" t="str">
        <f t="shared" si="14"/>
        <v>10.406.1406.1084.165</v>
      </c>
      <c r="T49" s="6"/>
      <c r="U49" s="12"/>
      <c r="V49" s="13"/>
      <c r="X49" s="14"/>
    </row>
    <row r="50" spans="1:24" ht="12.75" x14ac:dyDescent="0.2">
      <c r="A50" s="7">
        <v>409</v>
      </c>
      <c r="B50" s="44" t="s">
        <v>57</v>
      </c>
      <c r="C50" s="45">
        <f>+[1]Supplies!M11</f>
        <v>1080</v>
      </c>
      <c r="D50" s="46"/>
      <c r="E50" s="44"/>
      <c r="F50" s="47">
        <f t="shared" si="8"/>
        <v>12690</v>
      </c>
      <c r="I50" s="48">
        <f t="shared" si="9"/>
        <v>0</v>
      </c>
      <c r="J50" s="50">
        <f t="shared" si="10"/>
        <v>12690</v>
      </c>
      <c r="K50" s="3">
        <f t="shared" si="11"/>
        <v>12690</v>
      </c>
      <c r="L50" s="3">
        <f t="shared" si="12"/>
        <v>0</v>
      </c>
      <c r="O50" s="51"/>
      <c r="P50" s="54">
        <v>15936.25</v>
      </c>
      <c r="Q50" s="53">
        <f t="shared" si="13"/>
        <v>28626</v>
      </c>
      <c r="R50" s="4" t="str">
        <f t="shared" si="14"/>
        <v>10.409.1409.1084.165</v>
      </c>
      <c r="T50" s="6"/>
      <c r="U50" s="12"/>
      <c r="V50" s="13"/>
      <c r="X50" s="14"/>
    </row>
    <row r="51" spans="1:24" ht="12.75" x14ac:dyDescent="0.2">
      <c r="A51" s="7">
        <v>415</v>
      </c>
      <c r="B51" s="44" t="s">
        <v>58</v>
      </c>
      <c r="C51" s="45">
        <f>+[1]Supplies!M12</f>
        <v>1074</v>
      </c>
      <c r="D51" s="46"/>
      <c r="E51" s="44"/>
      <c r="F51" s="47">
        <f t="shared" si="8"/>
        <v>12619.5</v>
      </c>
      <c r="H51" s="3">
        <v>32208</v>
      </c>
      <c r="I51" s="48">
        <f t="shared" si="9"/>
        <v>16104</v>
      </c>
      <c r="J51" s="50">
        <f t="shared" si="10"/>
        <v>-3484.5</v>
      </c>
      <c r="K51" s="3">
        <f t="shared" si="11"/>
        <v>0</v>
      </c>
      <c r="L51" s="3">
        <f t="shared" si="12"/>
        <v>12619.5</v>
      </c>
      <c r="O51" s="51"/>
      <c r="P51" s="54">
        <v>-8595.26</v>
      </c>
      <c r="Q51" s="53">
        <f t="shared" si="13"/>
        <v>-8595</v>
      </c>
      <c r="R51" s="4" t="str">
        <f t="shared" si="14"/>
        <v>10.415.1415.1084.165</v>
      </c>
      <c r="T51" s="6"/>
      <c r="U51" s="12"/>
      <c r="V51" s="13"/>
      <c r="X51" s="14"/>
    </row>
    <row r="52" spans="1:24" ht="12.75" x14ac:dyDescent="0.2">
      <c r="A52" s="7">
        <v>411</v>
      </c>
      <c r="B52" s="44" t="s">
        <v>43</v>
      </c>
      <c r="C52" s="45">
        <f>+[1]Supplies!M13</f>
        <v>1313</v>
      </c>
      <c r="D52" s="46"/>
      <c r="E52" s="44"/>
      <c r="F52" s="47">
        <f t="shared" si="8"/>
        <v>15427.75</v>
      </c>
      <c r="I52" s="48">
        <f t="shared" si="9"/>
        <v>0</v>
      </c>
      <c r="J52" s="50">
        <f t="shared" si="10"/>
        <v>15427.75</v>
      </c>
      <c r="K52" s="3">
        <f t="shared" si="11"/>
        <v>15427.75</v>
      </c>
      <c r="L52" s="3">
        <f t="shared" si="12"/>
        <v>0</v>
      </c>
      <c r="O52" s="51"/>
      <c r="P52" s="54">
        <v>20751.14</v>
      </c>
      <c r="Q52" s="53">
        <f t="shared" si="13"/>
        <v>36179</v>
      </c>
      <c r="R52" s="4" t="str">
        <f t="shared" si="14"/>
        <v>10.411.1411.1084.165</v>
      </c>
      <c r="T52" s="6"/>
      <c r="U52" s="12"/>
      <c r="V52" s="13"/>
      <c r="X52" s="14"/>
    </row>
    <row r="53" spans="1:24" ht="12.75" x14ac:dyDescent="0.2">
      <c r="A53" s="7">
        <v>416</v>
      </c>
      <c r="B53" s="44" t="s">
        <v>59</v>
      </c>
      <c r="C53" s="45">
        <f>+[1]Supplies!M14</f>
        <v>1683</v>
      </c>
      <c r="D53" s="44"/>
      <c r="E53" s="44"/>
      <c r="F53" s="47">
        <f t="shared" si="8"/>
        <v>19775.25</v>
      </c>
      <c r="I53" s="48">
        <f t="shared" si="9"/>
        <v>0</v>
      </c>
      <c r="J53" s="50">
        <f t="shared" si="10"/>
        <v>19775.25</v>
      </c>
      <c r="K53" s="3">
        <f t="shared" si="11"/>
        <v>19775.25</v>
      </c>
      <c r="L53" s="3">
        <f t="shared" si="12"/>
        <v>0</v>
      </c>
      <c r="O53" s="51"/>
      <c r="P53" s="54">
        <v>11893.14</v>
      </c>
      <c r="Q53" s="53">
        <f t="shared" si="13"/>
        <v>31668</v>
      </c>
      <c r="R53" s="4" t="str">
        <f t="shared" si="14"/>
        <v>10.416.1416.1084.165</v>
      </c>
      <c r="T53" s="6"/>
      <c r="U53" s="12"/>
      <c r="V53" s="13"/>
      <c r="X53" s="14"/>
    </row>
    <row r="54" spans="1:24" ht="12.75" x14ac:dyDescent="0.2">
      <c r="A54" s="7">
        <v>414</v>
      </c>
      <c r="B54" s="44" t="s">
        <v>60</v>
      </c>
      <c r="C54" s="45">
        <f>+[1]Supplies!M15</f>
        <v>1160</v>
      </c>
      <c r="D54" s="46"/>
      <c r="E54" s="44"/>
      <c r="F54" s="47">
        <f t="shared" si="8"/>
        <v>13630</v>
      </c>
      <c r="I54" s="48">
        <f t="shared" si="9"/>
        <v>0</v>
      </c>
      <c r="J54" s="50">
        <f t="shared" si="10"/>
        <v>13630</v>
      </c>
      <c r="K54" s="3">
        <f t="shared" si="11"/>
        <v>13630</v>
      </c>
      <c r="L54" s="3">
        <f t="shared" si="12"/>
        <v>0</v>
      </c>
      <c r="O54" s="51"/>
      <c r="P54" s="54">
        <v>2384.8500000000004</v>
      </c>
      <c r="Q54" s="53">
        <f t="shared" si="13"/>
        <v>16015</v>
      </c>
      <c r="R54" s="4" t="str">
        <f t="shared" si="14"/>
        <v>10.414.1414.1084.165</v>
      </c>
      <c r="T54" s="6"/>
      <c r="U54" s="12"/>
      <c r="V54" s="13"/>
      <c r="X54" s="14"/>
    </row>
    <row r="55" spans="1:24" ht="12.75" x14ac:dyDescent="0.2">
      <c r="A55" s="7">
        <v>412</v>
      </c>
      <c r="B55" s="44" t="s">
        <v>48</v>
      </c>
      <c r="C55" s="45">
        <f>+[1]Supplies!M16</f>
        <v>887</v>
      </c>
      <c r="D55" s="46"/>
      <c r="E55" s="44"/>
      <c r="F55" s="47">
        <f t="shared" si="8"/>
        <v>10422.25</v>
      </c>
      <c r="H55" s="3">
        <v>9583.2000000000007</v>
      </c>
      <c r="I55" s="48">
        <f t="shared" si="9"/>
        <v>4791.6000000000004</v>
      </c>
      <c r="J55" s="50">
        <f t="shared" si="10"/>
        <v>5630.65</v>
      </c>
      <c r="K55" s="3">
        <f t="shared" si="11"/>
        <v>5630.65</v>
      </c>
      <c r="L55" s="3">
        <f t="shared" si="12"/>
        <v>4791.6000000000004</v>
      </c>
      <c r="O55" s="51"/>
      <c r="P55" s="54">
        <v>2502.9299999999998</v>
      </c>
      <c r="Q55" s="53">
        <f t="shared" si="13"/>
        <v>8134</v>
      </c>
      <c r="R55" s="4" t="str">
        <f t="shared" si="14"/>
        <v>10.412.1412.1084.165</v>
      </c>
      <c r="T55" s="6"/>
      <c r="U55" s="6"/>
      <c r="V55" s="6"/>
      <c r="X55" s="14"/>
    </row>
    <row r="56" spans="1:24" ht="13.5" thickBot="1" x14ac:dyDescent="0.25">
      <c r="A56" s="7"/>
      <c r="B56" s="44" t="s">
        <v>61</v>
      </c>
      <c r="C56" s="55">
        <f>SUM(C46:C55)</f>
        <v>12386</v>
      </c>
      <c r="D56" s="46"/>
      <c r="E56" s="44"/>
      <c r="F56" s="56">
        <f>SUM(F46:F55)</f>
        <v>145535.5</v>
      </c>
      <c r="G56" s="65"/>
      <c r="H56" s="56">
        <f>SUM(H46:H55)</f>
        <v>93183.7</v>
      </c>
      <c r="I56" s="56">
        <f>SUM(I46:I55)</f>
        <v>46591.85</v>
      </c>
      <c r="J56" s="56">
        <f>SUM(J46:J55)</f>
        <v>98943.65</v>
      </c>
      <c r="K56" s="56">
        <f>SUM(K46:K55)</f>
        <v>105776.4</v>
      </c>
      <c r="L56" s="56">
        <f>SUM(L46:L55)</f>
        <v>39759.1</v>
      </c>
      <c r="O56" s="58">
        <f>SUM(O46:O55)</f>
        <v>0</v>
      </c>
      <c r="P56" s="58">
        <f>SUM(P46:P55)</f>
        <v>83048.819999999992</v>
      </c>
      <c r="Q56" s="58">
        <f>SUM(Q46:Q55)</f>
        <v>188826</v>
      </c>
      <c r="T56"/>
      <c r="U56"/>
    </row>
    <row r="57" spans="1:24" ht="12" customHeight="1" thickTop="1" x14ac:dyDescent="0.2">
      <c r="A57" s="44"/>
      <c r="B57" s="44"/>
      <c r="C57" s="44"/>
      <c r="D57" s="44"/>
      <c r="E57" s="44"/>
      <c r="F57" s="48"/>
      <c r="O57" s="51"/>
      <c r="P57" s="66"/>
      <c r="Q57" s="53"/>
    </row>
    <row r="58" spans="1:24" ht="12" customHeight="1" x14ac:dyDescent="0.2">
      <c r="A58" s="44"/>
      <c r="B58" s="44"/>
      <c r="C58" s="59"/>
      <c r="D58" s="44"/>
      <c r="E58" s="44"/>
      <c r="F58" s="48"/>
    </row>
    <row r="59" spans="1:24" ht="12.75" x14ac:dyDescent="0.2">
      <c r="A59" s="44"/>
      <c r="B59" s="44"/>
      <c r="C59" s="59"/>
      <c r="D59" s="44"/>
      <c r="E59" s="44"/>
      <c r="F59" s="48"/>
    </row>
    <row r="60" spans="1:24" ht="12.75" x14ac:dyDescent="0.2">
      <c r="A60" s="44"/>
      <c r="B60" s="44"/>
      <c r="C60" s="59"/>
      <c r="D60" s="44"/>
      <c r="E60" s="44"/>
      <c r="F60" s="48"/>
    </row>
    <row r="61" spans="1:24" ht="12.75" x14ac:dyDescent="0.2">
      <c r="A61" s="31" t="s">
        <v>62</v>
      </c>
      <c r="B61" s="32"/>
      <c r="C61" s="61"/>
      <c r="D61" s="62"/>
      <c r="E61" s="32"/>
      <c r="F61" s="63">
        <f>+F45</f>
        <v>11.75</v>
      </c>
    </row>
    <row r="62" spans="1:24" ht="12.75" x14ac:dyDescent="0.2">
      <c r="A62" s="7">
        <v>704</v>
      </c>
      <c r="B62" s="44" t="s">
        <v>63</v>
      </c>
      <c r="C62" s="45">
        <f>+[1]Supplies!M23</f>
        <v>2512</v>
      </c>
      <c r="D62" s="46"/>
      <c r="E62" s="44"/>
      <c r="F62" s="47">
        <f t="shared" ref="F62:F67" si="15">+C62*$F$61</f>
        <v>29516</v>
      </c>
      <c r="H62" s="3">
        <v>22986</v>
      </c>
      <c r="I62" s="48">
        <f t="shared" ref="I62:I67" si="16">+H62/2</f>
        <v>11493</v>
      </c>
      <c r="J62" s="50">
        <f t="shared" ref="J62:J67" si="17">+F62-I62</f>
        <v>18023</v>
      </c>
      <c r="K62" s="3">
        <f t="shared" ref="K62:K67" si="18">+IF(J62&gt;0,J62,0)</f>
        <v>18023</v>
      </c>
      <c r="L62" s="3">
        <f t="shared" ref="L62:L67" si="19">+IF(I62=0,0,IF(I62&gt;F62,F62,I62))</f>
        <v>11493</v>
      </c>
      <c r="O62" s="51"/>
      <c r="P62" s="54">
        <v>28667.599999999999</v>
      </c>
      <c r="Q62" s="53">
        <f t="shared" ref="Q62:Q66" si="20">ROUND(O62+K62+P62,0)</f>
        <v>46691</v>
      </c>
      <c r="R62" s="4" t="str">
        <f t="shared" ref="R62:R67" si="21">$R$4&amp;A62&amp;$S$4&amp;A62&amp;$T$4</f>
        <v>10.704.1704.1084.165</v>
      </c>
    </row>
    <row r="63" spans="1:24" ht="12.75" x14ac:dyDescent="0.2">
      <c r="A63" s="7">
        <v>703</v>
      </c>
      <c r="B63" s="44" t="s">
        <v>64</v>
      </c>
      <c r="C63" s="45">
        <f>+[1]Supplies!M24</f>
        <v>2718</v>
      </c>
      <c r="D63" s="46"/>
      <c r="E63" s="44"/>
      <c r="F63" s="47">
        <f t="shared" si="15"/>
        <v>31936.5</v>
      </c>
      <c r="H63" s="3">
        <v>8689.9599999999991</v>
      </c>
      <c r="I63" s="48">
        <f t="shared" si="16"/>
        <v>4344.9799999999996</v>
      </c>
      <c r="J63" s="50">
        <f t="shared" si="17"/>
        <v>27591.52</v>
      </c>
      <c r="K63" s="3">
        <f t="shared" si="18"/>
        <v>27591.52</v>
      </c>
      <c r="L63" s="3">
        <f t="shared" si="19"/>
        <v>4344.9799999999996</v>
      </c>
      <c r="O63" s="51"/>
      <c r="P63" s="54">
        <v>12770.2</v>
      </c>
      <c r="Q63" s="53">
        <f t="shared" si="20"/>
        <v>40362</v>
      </c>
      <c r="R63" s="4" t="str">
        <f t="shared" si="21"/>
        <v>10.703.1703.1084.165</v>
      </c>
    </row>
    <row r="64" spans="1:24" ht="12.75" x14ac:dyDescent="0.2">
      <c r="A64" s="67">
        <v>707</v>
      </c>
      <c r="B64" s="68" t="s">
        <v>29</v>
      </c>
      <c r="C64" s="69">
        <f>+[1]Supplies!M25</f>
        <v>3009</v>
      </c>
      <c r="D64" s="70"/>
      <c r="E64" s="68"/>
      <c r="F64" s="51">
        <f t="shared" si="15"/>
        <v>35355.75</v>
      </c>
      <c r="G64" s="71"/>
      <c r="H64" s="71">
        <v>18000</v>
      </c>
      <c r="I64" s="49">
        <f t="shared" si="16"/>
        <v>9000</v>
      </c>
      <c r="J64" s="72">
        <f t="shared" si="17"/>
        <v>26355.75</v>
      </c>
      <c r="K64" s="71">
        <f t="shared" si="18"/>
        <v>26355.75</v>
      </c>
      <c r="L64" s="71">
        <f t="shared" si="19"/>
        <v>9000</v>
      </c>
      <c r="O64" s="51"/>
      <c r="P64" s="54">
        <v>16002.14</v>
      </c>
      <c r="Q64" s="53">
        <f t="shared" si="20"/>
        <v>42358</v>
      </c>
      <c r="R64" s="4" t="str">
        <f t="shared" si="21"/>
        <v>10.707.1707.1084.165</v>
      </c>
    </row>
    <row r="65" spans="1:18" ht="12.75" x14ac:dyDescent="0.2">
      <c r="A65" s="7">
        <v>710</v>
      </c>
      <c r="B65" s="44" t="s">
        <v>39</v>
      </c>
      <c r="C65" s="45">
        <f>+[1]Supplies!M26</f>
        <v>2179</v>
      </c>
      <c r="D65" s="46"/>
      <c r="E65" s="44"/>
      <c r="F65" s="47">
        <f t="shared" si="15"/>
        <v>25603.25</v>
      </c>
      <c r="H65" s="3">
        <v>37832.720000000001</v>
      </c>
      <c r="I65" s="48">
        <f t="shared" si="16"/>
        <v>18916.36</v>
      </c>
      <c r="J65" s="50">
        <f t="shared" si="17"/>
        <v>6686.8899999999994</v>
      </c>
      <c r="K65" s="3">
        <f t="shared" si="18"/>
        <v>6686.8899999999994</v>
      </c>
      <c r="L65" s="3">
        <f t="shared" si="19"/>
        <v>18916.36</v>
      </c>
      <c r="O65" s="51"/>
      <c r="P65" s="54">
        <v>-60</v>
      </c>
      <c r="Q65" s="53">
        <f t="shared" si="20"/>
        <v>6627</v>
      </c>
      <c r="R65" s="4" t="str">
        <f t="shared" si="21"/>
        <v>10.710.1710.1084.165</v>
      </c>
    </row>
    <row r="66" spans="1:18" ht="12.75" x14ac:dyDescent="0.2">
      <c r="A66" s="7">
        <v>716</v>
      </c>
      <c r="B66" s="44" t="s">
        <v>65</v>
      </c>
      <c r="C66" s="45">
        <f>+[1]Supplies!M27</f>
        <v>468</v>
      </c>
      <c r="D66" s="46"/>
      <c r="E66" s="44"/>
      <c r="F66" s="47">
        <f t="shared" si="15"/>
        <v>5499</v>
      </c>
      <c r="H66" s="3">
        <v>18000</v>
      </c>
      <c r="I66" s="48">
        <f t="shared" si="16"/>
        <v>9000</v>
      </c>
      <c r="J66" s="50">
        <f t="shared" si="17"/>
        <v>-3501</v>
      </c>
      <c r="K66" s="3">
        <f t="shared" si="18"/>
        <v>0</v>
      </c>
      <c r="L66" s="3">
        <f t="shared" si="19"/>
        <v>5499</v>
      </c>
      <c r="O66" s="51"/>
      <c r="P66" s="54">
        <v>-6938.9</v>
      </c>
      <c r="Q66" s="53">
        <f t="shared" si="20"/>
        <v>-6939</v>
      </c>
      <c r="R66" s="4" t="str">
        <f t="shared" si="21"/>
        <v>10.716.1716.1084.165</v>
      </c>
    </row>
    <row r="67" spans="1:18" ht="12.75" x14ac:dyDescent="0.2">
      <c r="A67" s="7">
        <v>718</v>
      </c>
      <c r="B67" s="44" t="s">
        <v>48</v>
      </c>
      <c r="C67" s="45">
        <f>+[1]Supplies!M28</f>
        <v>1760</v>
      </c>
      <c r="D67" s="46"/>
      <c r="E67" s="44"/>
      <c r="F67" s="47">
        <f t="shared" si="15"/>
        <v>20680</v>
      </c>
      <c r="H67" s="3">
        <v>14300</v>
      </c>
      <c r="I67" s="48">
        <f t="shared" si="16"/>
        <v>7150</v>
      </c>
      <c r="J67" s="50">
        <f t="shared" si="17"/>
        <v>13530</v>
      </c>
      <c r="K67" s="3">
        <f t="shared" si="18"/>
        <v>13530</v>
      </c>
      <c r="L67" s="3">
        <f t="shared" si="19"/>
        <v>7150</v>
      </c>
      <c r="O67" s="51"/>
      <c r="P67" s="54">
        <f>14521.96+1625.43</f>
        <v>16147.39</v>
      </c>
      <c r="Q67" s="53">
        <f>ROUND(O67+K67+P67,0)</f>
        <v>29677</v>
      </c>
      <c r="R67" s="4" t="str">
        <f t="shared" si="21"/>
        <v>10.718.1718.1084.165</v>
      </c>
    </row>
    <row r="68" spans="1:18" ht="13.5" thickBot="1" x14ac:dyDescent="0.25">
      <c r="A68" s="7"/>
      <c r="B68" s="44" t="s">
        <v>66</v>
      </c>
      <c r="C68" s="55">
        <f>SUM(C62:C67)</f>
        <v>12646</v>
      </c>
      <c r="D68" s="46"/>
      <c r="E68" s="44"/>
      <c r="F68" s="56">
        <f>SUM(F62:F67)</f>
        <v>148590.5</v>
      </c>
      <c r="G68" s="65"/>
      <c r="H68" s="56">
        <f>SUM(H62:H67)</f>
        <v>119808.68</v>
      </c>
      <c r="I68" s="56">
        <f>SUM(I62:I67)</f>
        <v>59904.34</v>
      </c>
      <c r="J68" s="56">
        <f>SUM(J62:J67)</f>
        <v>88686.16</v>
      </c>
      <c r="K68" s="56">
        <f>SUM(K62:K67)</f>
        <v>92187.16</v>
      </c>
      <c r="L68" s="56">
        <f>SUM(L62:L67)</f>
        <v>56403.34</v>
      </c>
      <c r="O68" s="58">
        <f>SUM(O62:O67)</f>
        <v>0</v>
      </c>
      <c r="P68" s="58">
        <f>SUM(P62:P67)</f>
        <v>66588.429999999993</v>
      </c>
      <c r="Q68" s="58">
        <f>SUM(Q62:Q67)</f>
        <v>158776</v>
      </c>
    </row>
    <row r="69" spans="1:18" ht="13.5" thickTop="1" x14ac:dyDescent="0.2">
      <c r="A69" s="4"/>
      <c r="C69" s="4"/>
      <c r="D69" s="4"/>
      <c r="O69" s="51"/>
      <c r="P69" s="66"/>
      <c r="Q69" s="53"/>
    </row>
    <row r="70" spans="1:18" ht="12.75" thickBot="1" x14ac:dyDescent="0.25">
      <c r="A70" s="4" t="s">
        <v>67</v>
      </c>
      <c r="C70" s="73">
        <f>+C43+C56+C68</f>
        <v>53104</v>
      </c>
      <c r="D70" s="4"/>
      <c r="F70" s="74">
        <f>+F43+F56+F68</f>
        <v>623979</v>
      </c>
      <c r="G70" s="65"/>
      <c r="H70" s="74">
        <f>+H43+H56+H68</f>
        <v>409148.98</v>
      </c>
      <c r="I70" s="74">
        <f>+I43+I56+I68</f>
        <v>204574.49</v>
      </c>
      <c r="J70" s="74">
        <f>+J43+J56+J68</f>
        <v>419404.51</v>
      </c>
      <c r="K70" s="74">
        <f>+K43+K56+K68</f>
        <v>453246.56000000006</v>
      </c>
      <c r="L70" s="74">
        <f>+L43+L56+L68</f>
        <v>170732.44</v>
      </c>
      <c r="O70" s="74">
        <f>+O43+O56+O68</f>
        <v>147378</v>
      </c>
      <c r="P70" s="74">
        <f>+P43+P56+P68</f>
        <v>362772.96</v>
      </c>
      <c r="Q70" s="74">
        <f>+Q43+Q56+Q68</f>
        <v>963398</v>
      </c>
    </row>
    <row r="71" spans="1:18" ht="12.75" thickTop="1" x14ac:dyDescent="0.2">
      <c r="A71" s="4"/>
      <c r="C71" s="4"/>
      <c r="D71" s="4"/>
    </row>
    <row r="72" spans="1:18" x14ac:dyDescent="0.2">
      <c r="A72" s="15" t="s">
        <v>68</v>
      </c>
      <c r="C72" s="75"/>
    </row>
    <row r="73" spans="1:18" x14ac:dyDescent="0.2">
      <c r="A73" s="15" t="s">
        <v>69</v>
      </c>
      <c r="C73" s="75"/>
    </row>
    <row r="74" spans="1:18" x14ac:dyDescent="0.2">
      <c r="A74" s="15" t="s">
        <v>70</v>
      </c>
      <c r="C74" s="75"/>
    </row>
    <row r="75" spans="1:18" x14ac:dyDescent="0.2">
      <c r="A75" s="15" t="s">
        <v>71</v>
      </c>
      <c r="C75" s="75"/>
    </row>
    <row r="76" spans="1:18" x14ac:dyDescent="0.2">
      <c r="A76" s="15" t="s">
        <v>72</v>
      </c>
      <c r="C76" s="75"/>
    </row>
    <row r="77" spans="1:18" x14ac:dyDescent="0.2">
      <c r="A77" s="15" t="s">
        <v>73</v>
      </c>
      <c r="C77" s="75"/>
    </row>
    <row r="78" spans="1:18" x14ac:dyDescent="0.2">
      <c r="C78" s="75"/>
    </row>
    <row r="79" spans="1:18" x14ac:dyDescent="0.2">
      <c r="C79" s="75"/>
    </row>
    <row r="80" spans="1:18" x14ac:dyDescent="0.2">
      <c r="C80" s="75"/>
      <c r="J80" s="3"/>
    </row>
    <row r="81" spans="1:14" s="17" customFormat="1" x14ac:dyDescent="0.2">
      <c r="A81" s="15"/>
      <c r="B81" s="4"/>
      <c r="C81" s="75"/>
      <c r="E81" s="4"/>
      <c r="F81" s="3"/>
      <c r="G81" s="3"/>
      <c r="H81" s="3"/>
      <c r="I81" s="3"/>
      <c r="J81" s="3"/>
      <c r="K81" s="4"/>
      <c r="L81" s="3"/>
      <c r="M81" s="76"/>
      <c r="N81" s="76"/>
    </row>
    <row r="82" spans="1:14" s="17" customFormat="1" x14ac:dyDescent="0.2">
      <c r="A82" s="15"/>
      <c r="B82" s="4"/>
      <c r="C82" s="75"/>
      <c r="E82" s="4"/>
      <c r="F82" s="3"/>
      <c r="G82" s="3"/>
      <c r="H82" s="3"/>
      <c r="I82" s="3"/>
      <c r="K82" s="77"/>
      <c r="L82" s="77"/>
      <c r="M82" s="76"/>
      <c r="N82" s="76"/>
    </row>
    <row r="83" spans="1:14" s="17" customFormat="1" x14ac:dyDescent="0.2">
      <c r="A83" s="15"/>
      <c r="B83" s="4"/>
      <c r="C83" s="75"/>
      <c r="E83" s="4"/>
      <c r="F83" s="3"/>
      <c r="G83" s="3"/>
      <c r="H83" s="3"/>
      <c r="I83" s="3"/>
      <c r="K83" s="77"/>
      <c r="L83" s="77"/>
      <c r="M83" s="76"/>
      <c r="N83" s="76"/>
    </row>
    <row r="84" spans="1:14" s="17" customFormat="1" x14ac:dyDescent="0.2">
      <c r="A84" s="15"/>
      <c r="B84" s="4"/>
      <c r="C84" s="75"/>
      <c r="E84" s="4"/>
      <c r="F84" s="3"/>
      <c r="G84" s="3"/>
      <c r="H84" s="3"/>
      <c r="I84" s="3"/>
      <c r="K84" s="77"/>
      <c r="L84" s="3"/>
      <c r="M84" s="76"/>
      <c r="N84" s="76"/>
    </row>
    <row r="85" spans="1:14" s="17" customFormat="1" x14ac:dyDescent="0.2">
      <c r="A85" s="15"/>
      <c r="B85" s="4"/>
      <c r="C85" s="75"/>
      <c r="E85" s="4"/>
      <c r="F85" s="3"/>
      <c r="G85" s="3"/>
      <c r="H85" s="3"/>
      <c r="I85" s="3"/>
      <c r="K85" s="77"/>
      <c r="L85" s="77"/>
      <c r="M85" s="76"/>
      <c r="N85" s="76"/>
    </row>
    <row r="86" spans="1:14" s="17" customFormat="1" x14ac:dyDescent="0.2">
      <c r="A86" s="15"/>
      <c r="B86" s="4"/>
      <c r="C86" s="75"/>
      <c r="E86" s="4"/>
      <c r="F86" s="3"/>
      <c r="G86" s="3"/>
      <c r="H86" s="3"/>
      <c r="I86" s="3"/>
      <c r="K86" s="77"/>
      <c r="L86" s="77"/>
      <c r="M86" s="76"/>
      <c r="N86" s="76"/>
    </row>
    <row r="87" spans="1:14" s="17" customFormat="1" x14ac:dyDescent="0.2">
      <c r="A87" s="15"/>
      <c r="B87" s="4"/>
      <c r="C87" s="75"/>
      <c r="E87" s="4"/>
      <c r="F87" s="3"/>
      <c r="G87" s="3"/>
      <c r="H87" s="3"/>
      <c r="I87" s="3"/>
      <c r="K87" s="77"/>
      <c r="L87" s="77"/>
      <c r="M87" s="76"/>
      <c r="N87" s="76"/>
    </row>
    <row r="88" spans="1:14" s="17" customFormat="1" x14ac:dyDescent="0.2">
      <c r="A88" s="15"/>
      <c r="B88" s="4"/>
      <c r="C88" s="75"/>
      <c r="E88" s="4"/>
      <c r="F88" s="3"/>
      <c r="G88" s="3"/>
      <c r="H88" s="3"/>
      <c r="I88" s="3"/>
      <c r="K88" s="77"/>
      <c r="L88" s="77"/>
      <c r="M88" s="76"/>
      <c r="N88" s="76"/>
    </row>
    <row r="89" spans="1:14" s="17" customFormat="1" x14ac:dyDescent="0.2">
      <c r="A89" s="15"/>
      <c r="B89" s="4"/>
      <c r="C89" s="75"/>
      <c r="E89" s="4"/>
      <c r="F89" s="3"/>
      <c r="G89" s="3"/>
      <c r="H89" s="3"/>
      <c r="I89" s="3"/>
      <c r="K89" s="77"/>
      <c r="L89" s="77"/>
      <c r="M89" s="76"/>
      <c r="N89" s="76"/>
    </row>
    <row r="90" spans="1:14" s="17" customFormat="1" x14ac:dyDescent="0.2">
      <c r="A90" s="15"/>
      <c r="B90" s="4"/>
      <c r="C90" s="75"/>
      <c r="E90" s="4"/>
      <c r="F90" s="3"/>
      <c r="G90" s="3"/>
      <c r="H90" s="3"/>
      <c r="I90" s="3"/>
      <c r="K90" s="77"/>
      <c r="L90" s="77"/>
      <c r="M90" s="76"/>
      <c r="N90" s="76"/>
    </row>
    <row r="91" spans="1:14" s="17" customFormat="1" x14ac:dyDescent="0.2">
      <c r="A91" s="15"/>
      <c r="B91" s="4"/>
      <c r="C91" s="75"/>
      <c r="E91" s="4"/>
      <c r="F91" s="3"/>
      <c r="G91" s="3"/>
      <c r="H91" s="3"/>
      <c r="I91" s="3"/>
      <c r="K91" s="77"/>
      <c r="L91" s="77"/>
      <c r="M91" s="76"/>
      <c r="N91" s="76"/>
    </row>
    <row r="92" spans="1:14" s="17" customFormat="1" x14ac:dyDescent="0.2">
      <c r="A92" s="15"/>
      <c r="B92" s="4"/>
      <c r="C92" s="75"/>
      <c r="E92" s="4"/>
      <c r="F92" s="3"/>
      <c r="G92" s="3"/>
      <c r="H92" s="3"/>
      <c r="I92" s="3"/>
      <c r="K92" s="77"/>
      <c r="L92" s="77"/>
      <c r="M92" s="76"/>
      <c r="N92" s="76"/>
    </row>
    <row r="93" spans="1:14" s="17" customFormat="1" x14ac:dyDescent="0.2">
      <c r="A93" s="15"/>
      <c r="B93" s="4"/>
      <c r="C93" s="75"/>
      <c r="E93" s="4"/>
      <c r="F93" s="3"/>
      <c r="G93" s="3"/>
      <c r="H93" s="3"/>
      <c r="I93" s="3"/>
      <c r="K93" s="77"/>
      <c r="L93" s="77"/>
      <c r="M93" s="76"/>
      <c r="N93" s="76"/>
    </row>
    <row r="94" spans="1:14" s="17" customFormat="1" x14ac:dyDescent="0.2">
      <c r="A94" s="15"/>
      <c r="B94" s="4"/>
      <c r="C94" s="75"/>
      <c r="E94" s="4"/>
      <c r="F94" s="3"/>
      <c r="G94" s="3"/>
      <c r="H94" s="3"/>
      <c r="I94" s="3"/>
      <c r="K94" s="77"/>
      <c r="L94" s="77"/>
      <c r="M94" s="76"/>
      <c r="N94" s="76"/>
    </row>
    <row r="95" spans="1:14" s="17" customFormat="1" x14ac:dyDescent="0.2">
      <c r="A95" s="15"/>
      <c r="B95" s="4"/>
      <c r="C95" s="75"/>
      <c r="E95" s="4"/>
      <c r="F95" s="3"/>
      <c r="G95" s="3"/>
      <c r="H95" s="3"/>
      <c r="I95" s="3"/>
      <c r="K95" s="77"/>
      <c r="L95" s="77"/>
      <c r="M95" s="76"/>
      <c r="N95" s="76"/>
    </row>
    <row r="96" spans="1:14" s="17" customFormat="1" x14ac:dyDescent="0.2">
      <c r="A96" s="15"/>
      <c r="B96" s="4"/>
      <c r="C96" s="75"/>
      <c r="E96" s="4"/>
      <c r="F96" s="3"/>
      <c r="G96" s="3"/>
      <c r="H96" s="3"/>
      <c r="I96" s="3"/>
      <c r="K96" s="77"/>
      <c r="L96" s="77"/>
      <c r="M96" s="76"/>
      <c r="N96" s="76"/>
    </row>
    <row r="97" spans="1:14" s="17" customFormat="1" x14ac:dyDescent="0.2">
      <c r="A97" s="15"/>
      <c r="B97" s="4"/>
      <c r="C97" s="75"/>
      <c r="E97" s="4"/>
      <c r="F97" s="3"/>
      <c r="G97" s="3"/>
      <c r="H97" s="3"/>
      <c r="I97" s="3"/>
      <c r="K97" s="77"/>
      <c r="L97" s="77"/>
      <c r="M97" s="76"/>
      <c r="N97" s="76"/>
    </row>
    <row r="98" spans="1:14" s="17" customFormat="1" x14ac:dyDescent="0.2">
      <c r="A98" s="15"/>
      <c r="B98" s="4"/>
      <c r="C98" s="75"/>
      <c r="E98" s="4"/>
      <c r="F98" s="3"/>
      <c r="G98" s="3"/>
      <c r="H98" s="3"/>
      <c r="I98" s="3"/>
      <c r="K98" s="77"/>
      <c r="L98" s="77"/>
      <c r="M98" s="76"/>
      <c r="N98" s="76"/>
    </row>
    <row r="99" spans="1:14" s="17" customFormat="1" x14ac:dyDescent="0.2">
      <c r="A99" s="15"/>
      <c r="B99" s="4"/>
      <c r="C99" s="75"/>
      <c r="E99" s="4"/>
      <c r="F99" s="3"/>
      <c r="G99" s="3"/>
      <c r="H99" s="3"/>
      <c r="I99" s="3"/>
      <c r="K99" s="77"/>
      <c r="L99" s="77"/>
      <c r="M99" s="76"/>
      <c r="N99" s="76"/>
    </row>
    <row r="100" spans="1:14" s="17" customFormat="1" x14ac:dyDescent="0.2">
      <c r="A100" s="15"/>
      <c r="B100" s="4"/>
      <c r="C100" s="75"/>
      <c r="E100" s="4"/>
      <c r="F100" s="3"/>
      <c r="G100" s="3"/>
      <c r="H100" s="3"/>
      <c r="I100" s="3"/>
      <c r="K100" s="77"/>
      <c r="L100" s="77"/>
      <c r="M100" s="76"/>
      <c r="N100" s="76"/>
    </row>
    <row r="101" spans="1:14" s="17" customFormat="1" x14ac:dyDescent="0.2">
      <c r="A101" s="15"/>
      <c r="B101" s="4"/>
      <c r="C101" s="75"/>
      <c r="E101" s="4"/>
      <c r="F101" s="3"/>
      <c r="G101" s="3"/>
      <c r="H101" s="3"/>
      <c r="I101" s="3"/>
      <c r="K101" s="77"/>
      <c r="L101" s="77"/>
      <c r="M101" s="76"/>
      <c r="N101" s="76"/>
    </row>
  </sheetData>
  <mergeCells count="2">
    <mergeCell ref="C5:D5"/>
    <mergeCell ref="F5:G5"/>
  </mergeCells>
  <pageMargins left="0.7" right="0.7" top="0.75" bottom="0.75" header="0.3" footer="0.3"/>
  <pageSetup scale="58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 Lieu of  Revised</vt:lpstr>
      <vt:lpstr>'In Lieu of  Revised'!Print_Area</vt:lpstr>
    </vt:vector>
  </TitlesOfParts>
  <Company>JSD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Ellis</dc:creator>
  <cp:lastModifiedBy>Daniel Ellis</cp:lastModifiedBy>
  <dcterms:created xsi:type="dcterms:W3CDTF">2017-12-06T21:29:08Z</dcterms:created>
  <dcterms:modified xsi:type="dcterms:W3CDTF">2017-12-06T21:30:23Z</dcterms:modified>
</cp:coreProperties>
</file>